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it\Documents\"/>
    </mc:Choice>
  </mc:AlternateContent>
  <bookViews>
    <workbookView xWindow="0" yWindow="0" windowWidth="5325" windowHeight="3180" firstSheet="1" activeTab="5"/>
  </bookViews>
  <sheets>
    <sheet name="Tugas1" sheetId="2" r:id="rId1"/>
    <sheet name="Tugas2" sheetId="3" r:id="rId2"/>
    <sheet name="Sheet1" sheetId="4" r:id="rId3"/>
    <sheet name="Tugas 1 PR" sheetId="5" r:id="rId4"/>
    <sheet name="Tugas 2 PR" sheetId="6" r:id="rId5"/>
    <sheet name="NILAI AKHIR"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7" l="1"/>
  <c r="D6" i="7"/>
  <c r="D7" i="7"/>
  <c r="D8" i="7"/>
  <c r="D9" i="7"/>
  <c r="D10" i="7"/>
  <c r="D11" i="7"/>
  <c r="D12" i="7"/>
  <c r="D13" i="7"/>
  <c r="D14" i="7"/>
  <c r="D15" i="7"/>
  <c r="D16" i="7"/>
  <c r="D19" i="7"/>
  <c r="D20" i="7"/>
  <c r="D21" i="7"/>
  <c r="D4" i="7"/>
  <c r="F5" i="7"/>
  <c r="F6" i="7"/>
  <c r="F7" i="7"/>
  <c r="F8" i="7"/>
  <c r="F9" i="7"/>
  <c r="F10" i="7"/>
  <c r="F11" i="7"/>
  <c r="F12" i="7"/>
  <c r="F13" i="7"/>
  <c r="F14" i="7"/>
  <c r="F15" i="7"/>
  <c r="F16" i="7"/>
  <c r="F19" i="7"/>
  <c r="F20" i="7"/>
  <c r="F21" i="7"/>
  <c r="F4" i="7"/>
  <c r="B12" i="7"/>
  <c r="E7" i="7"/>
  <c r="E8" i="7"/>
  <c r="E9" i="7"/>
  <c r="E10" i="7"/>
  <c r="E11" i="7"/>
  <c r="E15" i="7"/>
  <c r="E16" i="7"/>
  <c r="E19" i="7"/>
  <c r="E20" i="7"/>
  <c r="E4" i="7"/>
  <c r="V2" i="3"/>
  <c r="C7" i="7"/>
  <c r="C8" i="7"/>
  <c r="C9" i="7"/>
  <c r="C10" i="7"/>
  <c r="C11" i="7"/>
  <c r="C15" i="7"/>
  <c r="C16" i="7"/>
  <c r="C19" i="7"/>
  <c r="C20" i="7"/>
  <c r="C4" i="7"/>
  <c r="B5" i="7"/>
  <c r="B6" i="7"/>
  <c r="B7" i="7"/>
  <c r="B8" i="7"/>
  <c r="B9" i="7"/>
  <c r="B10" i="7"/>
  <c r="B11" i="7"/>
  <c r="B13" i="7"/>
  <c r="B14" i="7"/>
  <c r="B15" i="7"/>
  <c r="B16" i="7"/>
  <c r="B17" i="7"/>
  <c r="B18" i="7"/>
  <c r="B19" i="7"/>
  <c r="B20" i="7"/>
  <c r="B21" i="7"/>
  <c r="B4" i="7"/>
  <c r="R3" i="6"/>
  <c r="R4" i="6"/>
  <c r="R5" i="6"/>
  <c r="S5" i="6" s="1"/>
  <c r="R6" i="6"/>
  <c r="S6" i="6" s="1"/>
  <c r="R7" i="6"/>
  <c r="R8" i="6"/>
  <c r="R9" i="6"/>
  <c r="S9" i="6" s="1"/>
  <c r="R10" i="6"/>
  <c r="S10" i="6" s="1"/>
  <c r="R11" i="6"/>
  <c r="R12" i="6"/>
  <c r="R13" i="6"/>
  <c r="S13" i="6" s="1"/>
  <c r="R14" i="6"/>
  <c r="S14" i="6" s="1"/>
  <c r="R15" i="6"/>
  <c r="R16" i="6"/>
  <c r="R17" i="6"/>
  <c r="R18" i="6"/>
  <c r="S18" i="6" s="1"/>
  <c r="R19" i="6"/>
  <c r="R2" i="6"/>
  <c r="S2" i="6" s="1"/>
  <c r="S4" i="6"/>
  <c r="S7" i="6"/>
  <c r="S8" i="6"/>
  <c r="S11" i="6"/>
  <c r="S12" i="6"/>
  <c r="S17" i="6"/>
  <c r="S19" i="6"/>
  <c r="C3" i="6"/>
  <c r="C4" i="6"/>
  <c r="C5" i="6"/>
  <c r="C6" i="6"/>
  <c r="C7" i="6"/>
  <c r="C8" i="6"/>
  <c r="C9" i="6"/>
  <c r="C10" i="6"/>
  <c r="C11" i="6"/>
  <c r="C12" i="6"/>
  <c r="C13" i="6"/>
  <c r="C14" i="6"/>
  <c r="C15" i="6"/>
  <c r="C16" i="6"/>
  <c r="C17" i="6"/>
  <c r="C18" i="6"/>
  <c r="C19" i="6"/>
  <c r="C2" i="6"/>
  <c r="B3" i="6"/>
  <c r="B4" i="6"/>
  <c r="B5" i="6"/>
  <c r="B6" i="6"/>
  <c r="B7" i="6"/>
  <c r="B8" i="6"/>
  <c r="B9" i="6"/>
  <c r="B10" i="6"/>
  <c r="B11" i="6"/>
  <c r="B12" i="6"/>
  <c r="B13" i="6"/>
  <c r="B14" i="6"/>
  <c r="B15" i="6"/>
  <c r="B16" i="6"/>
  <c r="B17" i="6"/>
  <c r="B18" i="6"/>
  <c r="B19" i="6"/>
  <c r="B2" i="6"/>
  <c r="I19" i="6"/>
  <c r="I18" i="6"/>
  <c r="I17" i="6"/>
  <c r="I16" i="6"/>
  <c r="I15" i="6"/>
  <c r="I14" i="6"/>
  <c r="I13" i="6"/>
  <c r="I12" i="6"/>
  <c r="I11" i="6"/>
  <c r="I10" i="6"/>
  <c r="I9" i="6"/>
  <c r="I8" i="6"/>
  <c r="I7" i="6"/>
  <c r="I6" i="6"/>
  <c r="I5" i="6"/>
  <c r="I4" i="6"/>
  <c r="I3" i="6"/>
  <c r="S3" i="6" s="1"/>
  <c r="C5" i="7" s="1"/>
  <c r="I2" i="6"/>
  <c r="R21" i="5"/>
  <c r="C21" i="7" s="1"/>
  <c r="R20" i="5"/>
  <c r="R19" i="5"/>
  <c r="R18" i="5"/>
  <c r="R17" i="5"/>
  <c r="R16" i="5"/>
  <c r="R15" i="5"/>
  <c r="R14" i="5"/>
  <c r="C14" i="7" s="1"/>
  <c r="R13" i="5"/>
  <c r="C13" i="7" s="1"/>
  <c r="R12" i="5"/>
  <c r="C12" i="7" s="1"/>
  <c r="R11" i="5"/>
  <c r="R10" i="5"/>
  <c r="R9" i="5"/>
  <c r="R8" i="5"/>
  <c r="R7" i="5"/>
  <c r="R6" i="5"/>
  <c r="C6" i="7" s="1"/>
  <c r="R5" i="5"/>
  <c r="R4" i="5"/>
  <c r="V3" i="3"/>
  <c r="V4" i="3"/>
  <c r="V5" i="3"/>
  <c r="V6" i="3"/>
  <c r="V7" i="3"/>
  <c r="V8" i="3"/>
  <c r="V9" i="3"/>
  <c r="V10" i="3"/>
  <c r="V11" i="3"/>
  <c r="V12" i="3"/>
  <c r="V13" i="3"/>
  <c r="V14" i="3"/>
  <c r="V15" i="3"/>
  <c r="V16" i="3"/>
  <c r="V17" i="3"/>
  <c r="V18" i="3"/>
  <c r="V19" i="3"/>
  <c r="U7" i="3"/>
  <c r="U17" i="3"/>
  <c r="D29" i="3"/>
  <c r="D20" i="3"/>
  <c r="E25" i="3"/>
  <c r="F25" i="3"/>
  <c r="G25" i="3"/>
  <c r="H25" i="3"/>
  <c r="J25" i="3"/>
  <c r="K25" i="3"/>
  <c r="L25" i="3"/>
  <c r="M25" i="3"/>
  <c r="N25" i="3"/>
  <c r="O25" i="3"/>
  <c r="P25" i="3"/>
  <c r="Q25" i="3"/>
  <c r="D25" i="3"/>
  <c r="E22" i="3"/>
  <c r="F22" i="3"/>
  <c r="G22" i="3"/>
  <c r="H22" i="3"/>
  <c r="J22" i="3"/>
  <c r="K22" i="3"/>
  <c r="L22" i="3"/>
  <c r="M22" i="3"/>
  <c r="N22" i="3"/>
  <c r="O22" i="3"/>
  <c r="P22" i="3"/>
  <c r="Q22" i="3"/>
  <c r="D22" i="3"/>
  <c r="E21" i="3"/>
  <c r="F21" i="3"/>
  <c r="G21" i="3"/>
  <c r="H21" i="3"/>
  <c r="J21" i="3"/>
  <c r="K21" i="3"/>
  <c r="L21" i="3"/>
  <c r="M21" i="3"/>
  <c r="N21" i="3"/>
  <c r="O21" i="3"/>
  <c r="P21" i="3"/>
  <c r="Q21" i="3"/>
  <c r="D21" i="3"/>
  <c r="E20" i="3"/>
  <c r="F20" i="3"/>
  <c r="G20" i="3"/>
  <c r="H20" i="3"/>
  <c r="E22" i="2"/>
  <c r="F22" i="2"/>
  <c r="G22" i="2"/>
  <c r="H22" i="2"/>
  <c r="I22" i="2"/>
  <c r="J22" i="2"/>
  <c r="K22" i="2"/>
  <c r="L22" i="2"/>
  <c r="M22" i="2"/>
  <c r="N22" i="2"/>
  <c r="O22" i="2"/>
  <c r="P22" i="2"/>
  <c r="Q22" i="2"/>
  <c r="D22" i="2"/>
  <c r="C2" i="3"/>
  <c r="C26" i="3" s="1"/>
  <c r="C3" i="3"/>
  <c r="C4" i="3"/>
  <c r="C5" i="3"/>
  <c r="C6" i="3"/>
  <c r="C7" i="3"/>
  <c r="C8" i="3"/>
  <c r="C9" i="3"/>
  <c r="C10" i="3"/>
  <c r="C11" i="3"/>
  <c r="C12" i="3"/>
  <c r="C13" i="3"/>
  <c r="C14" i="3"/>
  <c r="C15" i="3"/>
  <c r="C16" i="3"/>
  <c r="C17" i="3"/>
  <c r="C18" i="3"/>
  <c r="C19" i="3"/>
  <c r="B3" i="3"/>
  <c r="B4" i="3"/>
  <c r="B5" i="3"/>
  <c r="B6" i="3"/>
  <c r="B7" i="3"/>
  <c r="B8" i="3"/>
  <c r="B9" i="3"/>
  <c r="B10" i="3"/>
  <c r="S30" i="3" s="1"/>
  <c r="B11" i="3"/>
  <c r="B12" i="3"/>
  <c r="B13" i="3"/>
  <c r="B14" i="3"/>
  <c r="B15" i="3"/>
  <c r="B16" i="3"/>
  <c r="B17" i="3"/>
  <c r="B18" i="3"/>
  <c r="B19" i="3"/>
  <c r="B2" i="3"/>
  <c r="J20" i="3"/>
  <c r="K20" i="3"/>
  <c r="L20" i="3"/>
  <c r="M20" i="3"/>
  <c r="N20" i="3"/>
  <c r="O20" i="3"/>
  <c r="P20" i="3"/>
  <c r="Q20" i="3"/>
  <c r="S15" i="6" l="1"/>
  <c r="C17" i="7"/>
  <c r="E5" i="7"/>
  <c r="E6" i="7"/>
  <c r="E14" i="7"/>
  <c r="E12" i="7"/>
  <c r="E13" i="7"/>
  <c r="E21" i="7"/>
  <c r="S16" i="6"/>
  <c r="C18" i="7" s="1"/>
  <c r="Q23" i="3"/>
  <c r="M23" i="3"/>
  <c r="H23" i="3"/>
  <c r="Q24" i="3"/>
  <c r="M24" i="3"/>
  <c r="H24" i="3"/>
  <c r="D24" i="3"/>
  <c r="C27" i="3"/>
  <c r="D23" i="3"/>
  <c r="P23" i="3"/>
  <c r="L23" i="3"/>
  <c r="G23" i="3"/>
  <c r="P24" i="3"/>
  <c r="L24" i="3"/>
  <c r="G24" i="3"/>
  <c r="E23" i="3"/>
  <c r="O23" i="3"/>
  <c r="K23" i="3"/>
  <c r="F23" i="3"/>
  <c r="O24" i="3"/>
  <c r="K24" i="3"/>
  <c r="F24" i="3"/>
  <c r="N23" i="3"/>
  <c r="J23" i="3"/>
  <c r="R24" i="3"/>
  <c r="N24" i="3"/>
  <c r="J24" i="3"/>
  <c r="E24" i="3"/>
  <c r="I19" i="3"/>
  <c r="I18" i="3"/>
  <c r="S18" i="3" s="1"/>
  <c r="U18" i="3" s="1"/>
  <c r="I17" i="3"/>
  <c r="I16" i="3"/>
  <c r="S16" i="3" s="1"/>
  <c r="U16" i="3" s="1"/>
  <c r="R15" i="3"/>
  <c r="I15" i="3"/>
  <c r="I14" i="3"/>
  <c r="I13" i="3"/>
  <c r="S13" i="3" s="1"/>
  <c r="U13" i="3" s="1"/>
  <c r="I12" i="3"/>
  <c r="S12" i="3" s="1"/>
  <c r="U12" i="3" s="1"/>
  <c r="I11" i="3"/>
  <c r="S11" i="3" s="1"/>
  <c r="U11" i="3" s="1"/>
  <c r="I10" i="3"/>
  <c r="S10" i="3" s="1"/>
  <c r="U10" i="3" s="1"/>
  <c r="I9" i="3"/>
  <c r="S9" i="3" s="1"/>
  <c r="U9" i="3" s="1"/>
  <c r="I8" i="3"/>
  <c r="S8" i="3" s="1"/>
  <c r="U8" i="3" s="1"/>
  <c r="I7" i="3"/>
  <c r="I6" i="3"/>
  <c r="I5" i="3"/>
  <c r="S5" i="3" s="1"/>
  <c r="U5" i="3" s="1"/>
  <c r="I4" i="3"/>
  <c r="S4" i="3" s="1"/>
  <c r="U4" i="3" s="1"/>
  <c r="I3" i="3"/>
  <c r="S3" i="3" s="1"/>
  <c r="U3" i="3" s="1"/>
  <c r="R2" i="3"/>
  <c r="I2" i="3"/>
  <c r="R21" i="2"/>
  <c r="R20" i="2"/>
  <c r="R19" i="2"/>
  <c r="R18" i="2"/>
  <c r="R17" i="2"/>
  <c r="R16" i="2"/>
  <c r="R15" i="2"/>
  <c r="R14" i="2"/>
  <c r="R13" i="2"/>
  <c r="R12" i="2"/>
  <c r="R11" i="2"/>
  <c r="R10" i="2"/>
  <c r="R9" i="2"/>
  <c r="R8" i="2"/>
  <c r="R7" i="2"/>
  <c r="R6" i="2"/>
  <c r="R5" i="2"/>
  <c r="R4" i="2"/>
  <c r="E17" i="7" l="1"/>
  <c r="D17" i="7"/>
  <c r="F17" i="7"/>
  <c r="D18" i="7"/>
  <c r="F18" i="7"/>
  <c r="E18" i="7"/>
  <c r="R20" i="3"/>
  <c r="R25" i="3"/>
  <c r="R21" i="3"/>
  <c r="R22" i="3"/>
  <c r="R23" i="3"/>
  <c r="S15" i="3"/>
  <c r="U15" i="3" s="1"/>
  <c r="R22" i="2"/>
  <c r="S6" i="3"/>
  <c r="I24" i="3"/>
  <c r="S14" i="3"/>
  <c r="U14" i="3" s="1"/>
  <c r="I25" i="3"/>
  <c r="S19" i="3"/>
  <c r="U19" i="3" s="1"/>
  <c r="I23" i="3"/>
  <c r="I22" i="3"/>
  <c r="I21" i="3"/>
  <c r="I20" i="3"/>
  <c r="S2" i="3"/>
  <c r="S24" i="3" l="1"/>
  <c r="U6" i="3"/>
  <c r="S20" i="3"/>
  <c r="U2" i="3"/>
  <c r="S29" i="3"/>
  <c r="S25" i="3"/>
  <c r="S23" i="3"/>
  <c r="S22" i="3"/>
  <c r="S21" i="3"/>
</calcChain>
</file>

<file path=xl/sharedStrings.xml><?xml version="1.0" encoding="utf-8"?>
<sst xmlns="http://schemas.openxmlformats.org/spreadsheetml/2006/main" count="190" uniqueCount="95">
  <si>
    <t>Nama</t>
  </si>
  <si>
    <t>Nomor</t>
  </si>
  <si>
    <t xml:space="preserve">Software Quality </t>
  </si>
  <si>
    <t>Timeliness</t>
  </si>
  <si>
    <t>Logic &amp; Algorithms marks</t>
  </si>
  <si>
    <t>Query Handling</t>
  </si>
  <si>
    <t>Software Quality - 20 marks</t>
  </si>
  <si>
    <t>Timeliness - 20 marks</t>
  </si>
  <si>
    <t>Documentation Quality   - 20 marks</t>
  </si>
  <si>
    <t>TUGAS - 10 marks</t>
  </si>
  <si>
    <t>Total - 100 marks</t>
  </si>
  <si>
    <t>NAMA</t>
  </si>
  <si>
    <t>Conformance to Requirements</t>
  </si>
  <si>
    <t>Defects</t>
  </si>
  <si>
    <t>Use english</t>
  </si>
  <si>
    <t>Final Submission In Time</t>
  </si>
  <si>
    <t>Logic used for Representing Algorithms</t>
  </si>
  <si>
    <t>Internal Documentation - 5 marks</t>
  </si>
  <si>
    <t>Naming Convention - 5 marks</t>
  </si>
  <si>
    <t>Milestone wise task completion - 8 marks</t>
  </si>
  <si>
    <t>Completion of all formats- 5 marks</t>
  </si>
  <si>
    <t>Adherence to Standards - 5 marks</t>
  </si>
  <si>
    <t>Appropriate Comment Entries 5marks</t>
  </si>
  <si>
    <t>Neatly Indented statements - 5 marks</t>
  </si>
  <si>
    <t>ABDURRAZAQ MAULANA</t>
  </si>
  <si>
    <t>ABI HAMDI ALAYDRUS</t>
  </si>
  <si>
    <t>ABSALON YOKU</t>
  </si>
  <si>
    <t>ACHMAD ALFISYAHRIN</t>
  </si>
  <si>
    <t xml:space="preserve">ACHMAD SETIAWAN </t>
  </si>
  <si>
    <t>ACHMADNUR HUSSEIN</t>
  </si>
  <si>
    <t>ADHIE MAHESA JENAR</t>
  </si>
  <si>
    <t>AFIF WIDYANTO</t>
  </si>
  <si>
    <t>AGUS PERWIRA PURNOMO</t>
  </si>
  <si>
    <t>AGUSTONO MACHMUD NIRWANDA</t>
  </si>
  <si>
    <t>AKHMAD FAJAR SIDIK</t>
  </si>
  <si>
    <t>AHMAD SURYA</t>
  </si>
  <si>
    <t>AKHMAD SYARIF HIDAYATULLAH</t>
  </si>
  <si>
    <t>ALFIAN SAPATI</t>
  </si>
  <si>
    <t>ALFREDO HURATUA</t>
  </si>
  <si>
    <t>Internal Documentation</t>
  </si>
  <si>
    <t>Maps to Requirements</t>
  </si>
  <si>
    <t>Milestone wise task completion</t>
  </si>
  <si>
    <t>Personal ability during Presentation</t>
  </si>
  <si>
    <t>Attendance for sessions</t>
  </si>
  <si>
    <t>Completion of All Formats</t>
  </si>
  <si>
    <t>Appropriate comment Entries</t>
  </si>
  <si>
    <t>Adherence to Standards and Processes</t>
  </si>
  <si>
    <t>Neatly Indented Statements</t>
  </si>
  <si>
    <t>Query Handling during Project Walkthrough</t>
  </si>
  <si>
    <t>ADINDA</t>
  </si>
  <si>
    <t>YUNI</t>
  </si>
  <si>
    <t>ANITA</t>
  </si>
  <si>
    <t>AVERAGE</t>
  </si>
  <si>
    <t>Jenis kelamin</t>
  </si>
  <si>
    <t>L</t>
  </si>
  <si>
    <t>P</t>
  </si>
  <si>
    <t>MAX</t>
  </si>
  <si>
    <t>MIN</t>
  </si>
  <si>
    <t>RATA-RATA LAKI-LAKI</t>
  </si>
  <si>
    <t>RATA-RATA PEREMPUAN</t>
  </si>
  <si>
    <t>JUMLAH SISWA TERATAS 60</t>
  </si>
  <si>
    <t>JUM SISWA LAKI-LAKI</t>
  </si>
  <si>
    <t>JUM SISWA PEREMPUAN</t>
  </si>
  <si>
    <t>JUMLAH NILAI AKHIR LAKI-LAKI</t>
  </si>
  <si>
    <t>4. NILAI AKHIR PELAJARAN MERUPAKAN PERIHITUNGAN DARI 40% X NILAI AKHIR TUGAS 1 + 60% DARI NILAI AKHIR TUGAS 2</t>
  </si>
  <si>
    <t>5. NILAI AKHIR PELAJARAN MEMILIKI KRITERIA JIKA NILAI LEBIH DARI 80 MENDAPAT PREDIKAT A, BILA LEBIH DARI ATAU SAMA DENGAN 70 MENDAPAT PREDIKAT B, BILA LEBIH DARI ATAU SAMA DENGAN 60 MENDAPAT PREDIKAT C, BILA DIATAS 50 MENDAPAT PREDIKAT D.</t>
  </si>
  <si>
    <t>6. SISWA TELADAN HARUS MEMILIKI NILAI AKHIR TUGAS 1 MAUPUN TUGAS 2 &gt;80</t>
  </si>
  <si>
    <t>3. SHEET NILAI AKHIR BERISI NOMOR, NAMA, NILAI AKHIR TUGAS 1 DAN NILAI AKHIR TUGAS 2 DAN SUDAH TERURUT SESUAI NOMOR</t>
  </si>
  <si>
    <t>2. BUATLAH SHEET BARU BERUPA SHEET NILAI AKHIR</t>
  </si>
  <si>
    <t>1. SHEET INI LAKUKAN HAL YANG SAMA DENGAN TUGAS 2 DAN TUGAS 1</t>
  </si>
  <si>
    <t>7. SISWA DINYATAKAN TIDAK LULUS BISA MEMILIKI NILAI AKHIR DIBAWAH 50 ATAU NILAI AKHIR TUGAS 1 DAN TUGAS 2 DIBAWAH 50.</t>
  </si>
  <si>
    <t>ABDUL AZIZ</t>
  </si>
  <si>
    <t>ALDO PRATAMA</t>
  </si>
  <si>
    <t>ALFIN GUNAWAN</t>
  </si>
  <si>
    <t>ACHDA SYAKILA</t>
  </si>
  <si>
    <t>ARIK FEBYAN</t>
  </si>
  <si>
    <t>DENNY WAHYUDI</t>
  </si>
  <si>
    <t>DITA FEBRIANTI</t>
  </si>
  <si>
    <t>DWI LULU</t>
  </si>
  <si>
    <t>ELVAN PERDANA</t>
  </si>
  <si>
    <t>FAHRUL BURNAMA</t>
  </si>
  <si>
    <t>FEBYAN ALFAREZA</t>
  </si>
  <si>
    <t>GILANG SURYA</t>
  </si>
  <si>
    <t>IRFAN PRATAMA</t>
  </si>
  <si>
    <t>MUHAMMAD CHAIRUL</t>
  </si>
  <si>
    <t>MUHAMMAD ADITYA RIZKY</t>
  </si>
  <si>
    <t>MUHAMMAD FARHAN</t>
  </si>
  <si>
    <t>MUHAMMAD RIZKI</t>
  </si>
  <si>
    <t>NADYA</t>
  </si>
  <si>
    <t>No</t>
  </si>
  <si>
    <t>Nilai Tugas Akhir</t>
  </si>
  <si>
    <t>NILAI AKHIR PELAJARAN TUGAS 1 DAN TUGAS 2</t>
  </si>
  <si>
    <t>Predikat</t>
  </si>
  <si>
    <t>Predikat Siswa</t>
  </si>
  <si>
    <t>Result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</si>
</sst>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Arial Narrow"/>
      <family val="2"/>
    </font>
    <font>
      <b/>
      <sz val="10"/>
      <name val="Arial Narrow"/>
      <family val="2"/>
    </font>
    <font>
      <sz val="11"/>
      <name val="Arial Narrow"/>
      <family val="2"/>
    </font>
    <font>
      <sz val="10"/>
      <name val="Arial"/>
      <family val="2"/>
    </font>
    <font>
      <sz val="11"/>
      <color theme="0"/>
      <name val="Calibri"/>
      <family val="2"/>
      <charset val="1"/>
      <scheme val="minor"/>
    </font>
    <font>
      <b/>
      <sz val="11"/>
      <color theme="1"/>
      <name val="Calibri"/>
      <family val="2"/>
      <scheme val="minor"/>
    </font>
    <font>
      <sz val="11"/>
      <name val="Calibri"/>
      <family val="2"/>
      <charset val="1"/>
      <scheme val="minor"/>
    </font>
  </fonts>
  <fills count="4">
    <fill>
      <patternFill patternType="none"/>
    </fill>
    <fill>
      <patternFill patternType="gray125"/>
    </fill>
    <fill>
      <patternFill patternType="solid">
        <fgColor theme="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4" fillId="0" borderId="0"/>
    <xf numFmtId="0" fontId="4" fillId="0" borderId="0"/>
    <xf numFmtId="0" fontId="5" fillId="2" borderId="0" applyNumberFormat="0" applyBorder="0" applyAlignment="0" applyProtection="0"/>
  </cellStyleXfs>
  <cellXfs count="51">
    <xf numFmtId="0" fontId="0" fillId="0" borderId="0" xfId="0"/>
    <xf numFmtId="0" fontId="0" fillId="0" borderId="1" xfId="0" applyFill="1" applyBorder="1"/>
    <xf numFmtId="0" fontId="1" fillId="0" borderId="0" xfId="0" applyFont="1"/>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xf numFmtId="0" fontId="1" fillId="0" borderId="1" xfId="0" applyFont="1" applyBorder="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xf numFmtId="0" fontId="3" fillId="0" borderId="1" xfId="0" applyFont="1" applyFill="1" applyBorder="1"/>
    <xf numFmtId="1" fontId="1" fillId="0" borderId="1" xfId="0" applyNumberFormat="1" applyFont="1" applyBorder="1" applyAlignment="1">
      <alignment horizontal="center"/>
    </xf>
    <xf numFmtId="0" fontId="1" fillId="0" borderId="1" xfId="1" applyFont="1" applyBorder="1" applyAlignment="1">
      <alignment horizontal="center"/>
    </xf>
    <xf numFmtId="1" fontId="1" fillId="0" borderId="2" xfId="1" applyNumberFormat="1" applyFont="1" applyBorder="1" applyAlignment="1">
      <alignment horizontal="center"/>
    </xf>
    <xf numFmtId="0" fontId="1" fillId="0" borderId="1" xfId="2" applyFont="1" applyBorder="1" applyAlignment="1">
      <alignment horizontal="center"/>
    </xf>
    <xf numFmtId="1" fontId="1" fillId="0" borderId="1" xfId="1" applyNumberFormat="1" applyFont="1" applyBorder="1" applyAlignment="1">
      <alignment horizontal="center"/>
    </xf>
    <xf numFmtId="0" fontId="1" fillId="0" borderId="1" xfId="1" applyFont="1" applyFill="1" applyBorder="1" applyAlignment="1">
      <alignment horizontal="center"/>
    </xf>
    <xf numFmtId="0" fontId="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right"/>
    </xf>
    <xf numFmtId="0" fontId="1" fillId="0" borderId="1" xfId="0" applyFont="1" applyBorder="1" applyAlignment="1">
      <alignment horizontal="right"/>
    </xf>
    <xf numFmtId="2" fontId="0" fillId="0" borderId="0" xfId="0" applyNumberFormat="1"/>
    <xf numFmtId="0" fontId="0" fillId="0" borderId="0" xfId="0" applyAlignment="1">
      <alignment horizontal="center" vertical="center" wrapText="1"/>
    </xf>
    <xf numFmtId="0" fontId="1" fillId="0" borderId="0" xfId="0" applyFont="1" applyFill="1" applyBorder="1"/>
    <xf numFmtId="0" fontId="0" fillId="0" borderId="0" xfId="0" applyAlignment="1">
      <alignment horizontal="right"/>
    </xf>
    <xf numFmtId="0" fontId="0" fillId="0" borderId="0" xfId="0" applyFill="1" applyBorder="1" applyAlignment="1">
      <alignment horizontal="right"/>
    </xf>
    <xf numFmtId="1" fontId="0" fillId="0" borderId="0" xfId="0" applyNumberFormat="1"/>
    <xf numFmtId="0" fontId="0" fillId="0" borderId="1" xfId="0" applyFill="1" applyBorder="1" applyAlignment="1">
      <alignment horizontal="center"/>
    </xf>
    <xf numFmtId="0" fontId="3" fillId="0" borderId="1" xfId="0" applyFont="1" applyFill="1" applyBorder="1" applyAlignment="1">
      <alignment horizontal="center"/>
    </xf>
    <xf numFmtId="0" fontId="0" fillId="0" borderId="0" xfId="0" applyAlignment="1">
      <alignment horizontal="center"/>
    </xf>
    <xf numFmtId="0" fontId="0" fillId="0" borderId="8" xfId="0" applyBorder="1" applyAlignment="1"/>
    <xf numFmtId="0" fontId="7" fillId="3" borderId="1" xfId="3" applyFont="1" applyFill="1" applyBorder="1" applyAlignment="1">
      <alignment horizontal="center" vertical="center" wrapText="1"/>
    </xf>
    <xf numFmtId="1" fontId="7" fillId="3" borderId="2" xfId="3"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xf>
  </cellXfs>
  <cellStyles count="4">
    <cellStyle name="Accent1" xfId="3" builtinId="29"/>
    <cellStyle name="Normal" xfId="0" builtinId="0"/>
    <cellStyle name="Normal_Form Proj Q2" xfId="2"/>
    <cellStyle name="Normal_PROJECT 1 Q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2"/>
  <sheetViews>
    <sheetView zoomScale="69" zoomScaleNormal="69" workbookViewId="0">
      <selection activeCell="O28" sqref="O28"/>
    </sheetView>
  </sheetViews>
  <sheetFormatPr defaultRowHeight="15" x14ac:dyDescent="0.25"/>
  <cols>
    <col min="2" max="2" width="27.625" bestFit="1" customWidth="1"/>
    <col min="3" max="3" width="27.625" customWidth="1"/>
    <col min="4" max="4" width="11.875" customWidth="1"/>
    <col min="5" max="5" width="14.125" customWidth="1"/>
  </cols>
  <sheetData>
    <row r="2" spans="1:18" ht="38.25" x14ac:dyDescent="0.25">
      <c r="B2" s="2"/>
      <c r="C2" s="2"/>
      <c r="D2" s="42" t="s">
        <v>2</v>
      </c>
      <c r="E2" s="42"/>
      <c r="F2" s="44" t="s">
        <v>3</v>
      </c>
      <c r="G2" s="45"/>
      <c r="H2" s="3" t="s">
        <v>4</v>
      </c>
      <c r="I2" s="46" t="s">
        <v>5</v>
      </c>
      <c r="J2" s="47" t="s">
        <v>6</v>
      </c>
      <c r="K2" s="47"/>
      <c r="L2" s="4" t="s">
        <v>7</v>
      </c>
      <c r="M2" s="42" t="s">
        <v>8</v>
      </c>
      <c r="N2" s="42"/>
      <c r="O2" s="42"/>
      <c r="P2" s="42"/>
      <c r="Q2" s="47" t="s">
        <v>9</v>
      </c>
      <c r="R2" s="42" t="s">
        <v>10</v>
      </c>
    </row>
    <row r="3" spans="1:18" ht="51" x14ac:dyDescent="0.25">
      <c r="A3" s="1" t="s">
        <v>1</v>
      </c>
      <c r="B3" s="23" t="s">
        <v>11</v>
      </c>
      <c r="C3" s="23" t="s">
        <v>53</v>
      </c>
      <c r="D3" s="5" t="s">
        <v>12</v>
      </c>
      <c r="E3" s="5" t="s">
        <v>13</v>
      </c>
      <c r="F3" s="5" t="s">
        <v>14</v>
      </c>
      <c r="G3" s="5" t="s">
        <v>15</v>
      </c>
      <c r="H3" s="6" t="s">
        <v>16</v>
      </c>
      <c r="I3" s="46"/>
      <c r="J3" s="7" t="s">
        <v>17</v>
      </c>
      <c r="K3" s="8" t="s">
        <v>18</v>
      </c>
      <c r="L3" s="8" t="s">
        <v>19</v>
      </c>
      <c r="M3" s="8" t="s">
        <v>20</v>
      </c>
      <c r="N3" s="7" t="s">
        <v>21</v>
      </c>
      <c r="O3" s="8" t="s">
        <v>22</v>
      </c>
      <c r="P3" s="7" t="s">
        <v>23</v>
      </c>
      <c r="Q3" s="48"/>
      <c r="R3" s="43"/>
    </row>
    <row r="4" spans="1:18" x14ac:dyDescent="0.25">
      <c r="A4" s="1">
        <v>12345</v>
      </c>
      <c r="B4" s="15" t="s">
        <v>24</v>
      </c>
      <c r="C4" s="15" t="s">
        <v>54</v>
      </c>
      <c r="D4" s="11">
        <v>3</v>
      </c>
      <c r="E4" s="11">
        <v>2</v>
      </c>
      <c r="F4" s="11">
        <v>0</v>
      </c>
      <c r="G4" s="11">
        <v>6</v>
      </c>
      <c r="H4" s="11">
        <v>8</v>
      </c>
      <c r="I4" s="12">
        <v>5</v>
      </c>
      <c r="J4" s="11">
        <v>3</v>
      </c>
      <c r="K4" s="11">
        <v>3</v>
      </c>
      <c r="L4" s="11">
        <v>3</v>
      </c>
      <c r="M4" s="11">
        <v>3</v>
      </c>
      <c r="N4" s="11">
        <v>3</v>
      </c>
      <c r="O4" s="11">
        <v>3</v>
      </c>
      <c r="P4" s="11">
        <v>3</v>
      </c>
      <c r="Q4" s="11">
        <v>7</v>
      </c>
      <c r="R4" s="11">
        <f>SUM(D4:Q4)</f>
        <v>52</v>
      </c>
    </row>
    <row r="5" spans="1:18" x14ac:dyDescent="0.25">
      <c r="A5" s="1">
        <v>12346</v>
      </c>
      <c r="B5" s="15" t="s">
        <v>25</v>
      </c>
      <c r="C5" s="15" t="s">
        <v>54</v>
      </c>
      <c r="D5" s="11">
        <v>3</v>
      </c>
      <c r="E5" s="11">
        <v>3</v>
      </c>
      <c r="F5" s="11">
        <v>5</v>
      </c>
      <c r="G5" s="11">
        <v>7</v>
      </c>
      <c r="H5" s="11">
        <v>12</v>
      </c>
      <c r="I5" s="12">
        <v>6</v>
      </c>
      <c r="J5" s="11">
        <v>4</v>
      </c>
      <c r="K5" s="11">
        <v>4</v>
      </c>
      <c r="L5" s="11">
        <v>8</v>
      </c>
      <c r="M5" s="11">
        <v>4</v>
      </c>
      <c r="N5" s="11">
        <v>4</v>
      </c>
      <c r="O5" s="11">
        <v>4</v>
      </c>
      <c r="P5" s="11">
        <v>4</v>
      </c>
      <c r="Q5" s="11">
        <v>9</v>
      </c>
      <c r="R5" s="11">
        <f t="shared" ref="R5:R21" si="0">SUM(D5:Q5)</f>
        <v>77</v>
      </c>
    </row>
    <row r="6" spans="1:18" x14ac:dyDescent="0.25">
      <c r="A6" s="1">
        <v>12347</v>
      </c>
      <c r="B6" s="15" t="s">
        <v>26</v>
      </c>
      <c r="C6" s="15" t="s">
        <v>54</v>
      </c>
      <c r="D6" s="11">
        <v>2</v>
      </c>
      <c r="E6" s="11">
        <v>2</v>
      </c>
      <c r="F6" s="11">
        <v>5</v>
      </c>
      <c r="G6" s="11">
        <v>7</v>
      </c>
      <c r="H6" s="11">
        <v>5</v>
      </c>
      <c r="I6" s="12">
        <v>1</v>
      </c>
      <c r="J6" s="11"/>
      <c r="K6" s="11"/>
      <c r="L6" s="11"/>
      <c r="M6" s="11"/>
      <c r="N6" s="11"/>
      <c r="O6" s="11"/>
      <c r="P6" s="11"/>
      <c r="Q6" s="11"/>
      <c r="R6" s="11">
        <f t="shared" si="0"/>
        <v>22</v>
      </c>
    </row>
    <row r="7" spans="1:18" x14ac:dyDescent="0.25">
      <c r="A7" s="1">
        <v>12348</v>
      </c>
      <c r="B7" s="15" t="s">
        <v>27</v>
      </c>
      <c r="C7" s="15" t="s">
        <v>54</v>
      </c>
      <c r="D7" s="11">
        <v>5</v>
      </c>
      <c r="E7" s="11">
        <v>4</v>
      </c>
      <c r="F7" s="11">
        <v>5</v>
      </c>
      <c r="G7" s="11">
        <v>7</v>
      </c>
      <c r="H7" s="11">
        <v>18</v>
      </c>
      <c r="I7" s="12">
        <v>8</v>
      </c>
      <c r="J7" s="13">
        <v>5</v>
      </c>
      <c r="K7" s="5">
        <v>5</v>
      </c>
      <c r="L7" s="5">
        <v>8</v>
      </c>
      <c r="M7" s="5">
        <v>5</v>
      </c>
      <c r="N7" s="13">
        <v>4</v>
      </c>
      <c r="O7" s="5">
        <v>5</v>
      </c>
      <c r="P7" s="13">
        <v>5</v>
      </c>
      <c r="Q7" s="13">
        <v>10</v>
      </c>
      <c r="R7" s="11">
        <f t="shared" si="0"/>
        <v>94</v>
      </c>
    </row>
    <row r="8" spans="1:18" x14ac:dyDescent="0.25">
      <c r="A8" s="1">
        <v>12349</v>
      </c>
      <c r="B8" s="15" t="s">
        <v>49</v>
      </c>
      <c r="C8" s="15" t="s">
        <v>55</v>
      </c>
      <c r="D8" s="11">
        <v>5</v>
      </c>
      <c r="E8" s="11">
        <v>5</v>
      </c>
      <c r="F8" s="11">
        <v>3</v>
      </c>
      <c r="G8" s="11">
        <v>3</v>
      </c>
      <c r="H8" s="11">
        <v>5</v>
      </c>
      <c r="I8" s="12">
        <v>5</v>
      </c>
      <c r="J8" s="14">
        <v>5</v>
      </c>
      <c r="K8" s="4">
        <v>5</v>
      </c>
      <c r="L8" s="4">
        <v>8</v>
      </c>
      <c r="M8" s="4">
        <v>5</v>
      </c>
      <c r="N8" s="4">
        <v>3</v>
      </c>
      <c r="O8" s="4">
        <v>3</v>
      </c>
      <c r="P8" s="4">
        <v>5</v>
      </c>
      <c r="Q8" s="4">
        <v>7</v>
      </c>
      <c r="R8" s="11">
        <f t="shared" si="0"/>
        <v>67</v>
      </c>
    </row>
    <row r="9" spans="1:18" ht="16.5" x14ac:dyDescent="0.3">
      <c r="A9" s="1">
        <v>12350</v>
      </c>
      <c r="B9" s="15" t="s">
        <v>28</v>
      </c>
      <c r="C9" s="15" t="s">
        <v>54</v>
      </c>
      <c r="D9" s="11">
        <v>4</v>
      </c>
      <c r="E9" s="11">
        <v>4</v>
      </c>
      <c r="F9" s="11">
        <v>3</v>
      </c>
      <c r="G9" s="11">
        <v>0</v>
      </c>
      <c r="H9" s="11">
        <v>17</v>
      </c>
      <c r="I9" s="12">
        <v>7</v>
      </c>
      <c r="J9" s="1">
        <v>3</v>
      </c>
      <c r="K9" s="1">
        <v>3</v>
      </c>
      <c r="L9" s="1">
        <v>2</v>
      </c>
      <c r="M9" s="1">
        <v>3</v>
      </c>
      <c r="N9" s="1">
        <v>3</v>
      </c>
      <c r="O9" s="1">
        <v>3</v>
      </c>
      <c r="P9" s="1">
        <v>3</v>
      </c>
      <c r="Q9" s="16">
        <v>5</v>
      </c>
      <c r="R9" s="11">
        <f t="shared" si="0"/>
        <v>60</v>
      </c>
    </row>
    <row r="10" spans="1:18" x14ac:dyDescent="0.25">
      <c r="A10" s="1">
        <v>12351</v>
      </c>
      <c r="B10" s="15" t="s">
        <v>29</v>
      </c>
      <c r="C10" s="15" t="s">
        <v>54</v>
      </c>
      <c r="D10" s="11">
        <v>4</v>
      </c>
      <c r="E10" s="11">
        <v>2</v>
      </c>
      <c r="F10" s="11">
        <v>3</v>
      </c>
      <c r="G10" s="11">
        <v>5</v>
      </c>
      <c r="H10" s="11">
        <v>12</v>
      </c>
      <c r="I10" s="12">
        <v>7</v>
      </c>
      <c r="J10" s="11">
        <v>4</v>
      </c>
      <c r="K10" s="11">
        <v>5</v>
      </c>
      <c r="L10" s="11">
        <v>8</v>
      </c>
      <c r="M10" s="11">
        <v>4</v>
      </c>
      <c r="N10" s="11">
        <v>4</v>
      </c>
      <c r="O10" s="11">
        <v>4</v>
      </c>
      <c r="P10" s="11">
        <v>4</v>
      </c>
      <c r="Q10" s="11">
        <v>10</v>
      </c>
      <c r="R10" s="11">
        <f t="shared" si="0"/>
        <v>76</v>
      </c>
    </row>
    <row r="11" spans="1:18" x14ac:dyDescent="0.25">
      <c r="A11" s="1">
        <v>12352</v>
      </c>
      <c r="B11" s="15" t="s">
        <v>30</v>
      </c>
      <c r="C11" s="15" t="s">
        <v>54</v>
      </c>
      <c r="D11" s="11"/>
      <c r="E11" s="11"/>
      <c r="F11" s="11"/>
      <c r="G11" s="11"/>
      <c r="H11" s="11"/>
      <c r="I11" s="12"/>
      <c r="J11" s="11"/>
      <c r="K11" s="11"/>
      <c r="L11" s="11"/>
      <c r="M11" s="11"/>
      <c r="N11" s="11"/>
      <c r="O11" s="11"/>
      <c r="P11" s="11"/>
      <c r="Q11" s="11"/>
      <c r="R11" s="11">
        <f t="shared" si="0"/>
        <v>0</v>
      </c>
    </row>
    <row r="12" spans="1:18" x14ac:dyDescent="0.25">
      <c r="A12" s="1">
        <v>12353</v>
      </c>
      <c r="B12" s="15" t="s">
        <v>31</v>
      </c>
      <c r="C12" s="15" t="s">
        <v>54</v>
      </c>
      <c r="D12" s="11">
        <v>3</v>
      </c>
      <c r="E12" s="11">
        <v>3</v>
      </c>
      <c r="F12" s="11">
        <v>3</v>
      </c>
      <c r="G12" s="11">
        <v>7</v>
      </c>
      <c r="H12" s="11">
        <v>12</v>
      </c>
      <c r="I12" s="12">
        <v>5</v>
      </c>
      <c r="J12" s="11">
        <v>5</v>
      </c>
      <c r="K12" s="10">
        <v>4</v>
      </c>
      <c r="L12" s="11">
        <v>8</v>
      </c>
      <c r="M12" s="10">
        <v>5</v>
      </c>
      <c r="N12" s="10">
        <v>5</v>
      </c>
      <c r="O12" s="10">
        <v>4</v>
      </c>
      <c r="P12" s="10">
        <v>4</v>
      </c>
      <c r="Q12" s="17">
        <v>6</v>
      </c>
      <c r="R12" s="11">
        <f t="shared" si="0"/>
        <v>74</v>
      </c>
    </row>
    <row r="13" spans="1:18" x14ac:dyDescent="0.25">
      <c r="A13" s="1">
        <v>12354</v>
      </c>
      <c r="B13" s="15" t="s">
        <v>51</v>
      </c>
      <c r="C13" s="15" t="s">
        <v>55</v>
      </c>
      <c r="D13" s="11">
        <v>3</v>
      </c>
      <c r="E13" s="11">
        <v>3</v>
      </c>
      <c r="F13" s="11">
        <v>3</v>
      </c>
      <c r="G13" s="11">
        <v>7</v>
      </c>
      <c r="H13" s="11">
        <v>13</v>
      </c>
      <c r="I13" s="12">
        <v>5</v>
      </c>
      <c r="J13" s="11">
        <v>5</v>
      </c>
      <c r="K13" s="10">
        <v>4</v>
      </c>
      <c r="L13" s="10">
        <v>8</v>
      </c>
      <c r="M13" s="10">
        <v>5</v>
      </c>
      <c r="N13" s="10">
        <v>5</v>
      </c>
      <c r="O13" s="10">
        <v>3</v>
      </c>
      <c r="P13" s="10">
        <v>4</v>
      </c>
      <c r="Q13" s="17">
        <v>7</v>
      </c>
      <c r="R13" s="11">
        <f t="shared" si="0"/>
        <v>75</v>
      </c>
    </row>
    <row r="14" spans="1:18" x14ac:dyDescent="0.25">
      <c r="A14" s="1">
        <v>12355</v>
      </c>
      <c r="B14" s="15" t="s">
        <v>32</v>
      </c>
      <c r="C14" s="15" t="s">
        <v>54</v>
      </c>
      <c r="D14" s="11">
        <v>5</v>
      </c>
      <c r="E14" s="11">
        <v>3</v>
      </c>
      <c r="F14" s="11">
        <v>4</v>
      </c>
      <c r="G14" s="11">
        <v>7</v>
      </c>
      <c r="H14" s="11">
        <v>14</v>
      </c>
      <c r="I14" s="12">
        <v>8</v>
      </c>
      <c r="J14" s="11">
        <v>4</v>
      </c>
      <c r="K14" s="10">
        <v>5</v>
      </c>
      <c r="L14" s="10">
        <v>8</v>
      </c>
      <c r="M14" s="10">
        <v>4</v>
      </c>
      <c r="N14" s="10">
        <v>5</v>
      </c>
      <c r="O14" s="10">
        <v>4</v>
      </c>
      <c r="P14" s="10">
        <v>4</v>
      </c>
      <c r="Q14" s="10">
        <v>10</v>
      </c>
      <c r="R14" s="11">
        <f t="shared" si="0"/>
        <v>85</v>
      </c>
    </row>
    <row r="15" spans="1:18" x14ac:dyDescent="0.25">
      <c r="A15" s="1">
        <v>12356</v>
      </c>
      <c r="B15" s="15" t="s">
        <v>33</v>
      </c>
      <c r="C15" s="15" t="s">
        <v>54</v>
      </c>
      <c r="D15" s="11">
        <v>5</v>
      </c>
      <c r="E15" s="11">
        <v>4</v>
      </c>
      <c r="F15" s="11">
        <v>5</v>
      </c>
      <c r="G15" s="11">
        <v>7</v>
      </c>
      <c r="H15" s="11">
        <v>18</v>
      </c>
      <c r="I15" s="12">
        <v>8</v>
      </c>
      <c r="J15" s="13">
        <v>5</v>
      </c>
      <c r="K15" s="5">
        <v>5</v>
      </c>
      <c r="L15" s="5">
        <v>8</v>
      </c>
      <c r="M15" s="5">
        <v>5</v>
      </c>
      <c r="N15" s="13">
        <v>4</v>
      </c>
      <c r="O15" s="5">
        <v>5</v>
      </c>
      <c r="P15" s="13">
        <v>5</v>
      </c>
      <c r="Q15" s="13">
        <v>10</v>
      </c>
      <c r="R15" s="11">
        <f t="shared" si="0"/>
        <v>94</v>
      </c>
    </row>
    <row r="16" spans="1:18" x14ac:dyDescent="0.25">
      <c r="A16" s="1">
        <v>12357</v>
      </c>
      <c r="B16" s="15" t="s">
        <v>34</v>
      </c>
      <c r="C16" s="15" t="s">
        <v>54</v>
      </c>
      <c r="D16" s="11">
        <v>3</v>
      </c>
      <c r="E16" s="11">
        <v>3</v>
      </c>
      <c r="F16" s="11">
        <v>4</v>
      </c>
      <c r="G16" s="11">
        <v>5</v>
      </c>
      <c r="H16" s="11">
        <v>14</v>
      </c>
      <c r="I16" s="12">
        <v>8</v>
      </c>
      <c r="J16" s="14">
        <v>5</v>
      </c>
      <c r="K16" s="4">
        <v>5</v>
      </c>
      <c r="L16" s="4">
        <v>8</v>
      </c>
      <c r="M16" s="4">
        <v>5</v>
      </c>
      <c r="N16" s="4">
        <v>3</v>
      </c>
      <c r="O16" s="4">
        <v>3</v>
      </c>
      <c r="P16" s="4">
        <v>5</v>
      </c>
      <c r="Q16" s="4">
        <v>7</v>
      </c>
      <c r="R16" s="11">
        <f t="shared" si="0"/>
        <v>78</v>
      </c>
    </row>
    <row r="17" spans="1:18" x14ac:dyDescent="0.25">
      <c r="A17" s="1">
        <v>12358</v>
      </c>
      <c r="B17" s="15" t="s">
        <v>35</v>
      </c>
      <c r="C17" s="15" t="s">
        <v>54</v>
      </c>
      <c r="D17" s="11">
        <v>2</v>
      </c>
      <c r="E17" s="11">
        <v>3</v>
      </c>
      <c r="F17" s="11">
        <v>2</v>
      </c>
      <c r="G17" s="11">
        <v>7</v>
      </c>
      <c r="H17" s="11">
        <v>4</v>
      </c>
      <c r="I17" s="12">
        <v>3</v>
      </c>
      <c r="J17" s="11">
        <v>3</v>
      </c>
      <c r="K17" s="10">
        <v>3</v>
      </c>
      <c r="L17" s="10">
        <v>3</v>
      </c>
      <c r="M17" s="10">
        <v>3</v>
      </c>
      <c r="N17" s="10">
        <v>3</v>
      </c>
      <c r="O17" s="10">
        <v>3</v>
      </c>
      <c r="P17" s="10">
        <v>2</v>
      </c>
      <c r="Q17" s="10">
        <v>9</v>
      </c>
      <c r="R17" s="11">
        <f t="shared" si="0"/>
        <v>50</v>
      </c>
    </row>
    <row r="18" spans="1:18" x14ac:dyDescent="0.25">
      <c r="A18" s="1">
        <v>12359</v>
      </c>
      <c r="B18" s="15" t="s">
        <v>50</v>
      </c>
      <c r="C18" s="15" t="s">
        <v>55</v>
      </c>
      <c r="D18" s="11">
        <v>2</v>
      </c>
      <c r="E18" s="11">
        <v>2</v>
      </c>
      <c r="F18" s="11">
        <v>7</v>
      </c>
      <c r="G18" s="11">
        <v>12</v>
      </c>
      <c r="H18" s="11">
        <v>5</v>
      </c>
      <c r="I18" s="12">
        <v>3</v>
      </c>
      <c r="J18" s="11">
        <v>5</v>
      </c>
      <c r="K18" s="10">
        <v>5</v>
      </c>
      <c r="L18" s="10">
        <v>8</v>
      </c>
      <c r="M18" s="10">
        <v>5</v>
      </c>
      <c r="N18" s="10">
        <v>5</v>
      </c>
      <c r="O18" s="10">
        <v>5</v>
      </c>
      <c r="P18" s="10">
        <v>5</v>
      </c>
      <c r="Q18" s="17">
        <v>4</v>
      </c>
      <c r="R18" s="11">
        <f t="shared" si="0"/>
        <v>73</v>
      </c>
    </row>
    <row r="19" spans="1:18" x14ac:dyDescent="0.25">
      <c r="A19" s="1">
        <v>12360</v>
      </c>
      <c r="B19" s="15" t="s">
        <v>36</v>
      </c>
      <c r="C19" s="15" t="s">
        <v>54</v>
      </c>
      <c r="D19" s="11"/>
      <c r="E19" s="11"/>
      <c r="F19" s="11"/>
      <c r="G19" s="11"/>
      <c r="H19" s="11"/>
      <c r="I19" s="12"/>
      <c r="J19" s="11"/>
      <c r="K19" s="11"/>
      <c r="L19" s="11"/>
      <c r="M19" s="11"/>
      <c r="N19" s="11"/>
      <c r="O19" s="11"/>
      <c r="P19" s="11"/>
      <c r="Q19" s="11"/>
      <c r="R19" s="11">
        <f t="shared" si="0"/>
        <v>0</v>
      </c>
    </row>
    <row r="20" spans="1:18" x14ac:dyDescent="0.25">
      <c r="A20" s="1">
        <v>12361</v>
      </c>
      <c r="B20" s="15" t="s">
        <v>37</v>
      </c>
      <c r="C20" s="15" t="s">
        <v>54</v>
      </c>
      <c r="D20" s="11">
        <v>1</v>
      </c>
      <c r="E20" s="11">
        <v>1</v>
      </c>
      <c r="F20" s="11">
        <v>4</v>
      </c>
      <c r="G20" s="11">
        <v>7</v>
      </c>
      <c r="H20" s="11">
        <v>5</v>
      </c>
      <c r="I20" s="12">
        <v>5</v>
      </c>
      <c r="J20" s="14">
        <v>4</v>
      </c>
      <c r="K20" s="4">
        <v>4</v>
      </c>
      <c r="L20" s="4">
        <v>8</v>
      </c>
      <c r="M20" s="4">
        <v>4</v>
      </c>
      <c r="N20" s="4">
        <v>5</v>
      </c>
      <c r="O20" s="4">
        <v>5</v>
      </c>
      <c r="P20" s="4">
        <v>5</v>
      </c>
      <c r="Q20" s="4">
        <v>8</v>
      </c>
      <c r="R20" s="11">
        <f t="shared" si="0"/>
        <v>66</v>
      </c>
    </row>
    <row r="21" spans="1:18" x14ac:dyDescent="0.25">
      <c r="A21" s="1">
        <v>12362</v>
      </c>
      <c r="B21" s="15" t="s">
        <v>38</v>
      </c>
      <c r="C21" s="15" t="s">
        <v>54</v>
      </c>
      <c r="D21" s="11">
        <v>1</v>
      </c>
      <c r="E21" s="11">
        <v>1</v>
      </c>
      <c r="F21" s="11">
        <v>4</v>
      </c>
      <c r="G21" s="11">
        <v>7</v>
      </c>
      <c r="H21" s="11">
        <v>5</v>
      </c>
      <c r="I21" s="12">
        <v>5</v>
      </c>
      <c r="J21" s="14">
        <v>4</v>
      </c>
      <c r="K21" s="4">
        <v>4</v>
      </c>
      <c r="L21" s="4">
        <v>8</v>
      </c>
      <c r="M21" s="4">
        <v>4</v>
      </c>
      <c r="N21" s="4">
        <v>5</v>
      </c>
      <c r="O21" s="4">
        <v>4</v>
      </c>
      <c r="P21" s="4">
        <v>4</v>
      </c>
      <c r="Q21" s="4">
        <v>8</v>
      </c>
      <c r="R21" s="11">
        <f t="shared" si="0"/>
        <v>64</v>
      </c>
    </row>
    <row r="22" spans="1:18" x14ac:dyDescent="0.25">
      <c r="B22" s="28" t="s">
        <v>52</v>
      </c>
      <c r="C22" s="30"/>
      <c r="D22" s="30">
        <f>AVERAGE(D4:D21)</f>
        <v>3.1875</v>
      </c>
      <c r="E22" s="30">
        <f t="shared" ref="E22:R22" si="1">AVERAGE(E4:E21)</f>
        <v>2.8125</v>
      </c>
      <c r="F22" s="30">
        <f t="shared" si="1"/>
        <v>3.75</v>
      </c>
      <c r="G22" s="30">
        <f t="shared" si="1"/>
        <v>6.3125</v>
      </c>
      <c r="H22" s="30">
        <f t="shared" si="1"/>
        <v>10.4375</v>
      </c>
      <c r="I22" s="30">
        <f t="shared" si="1"/>
        <v>5.5625</v>
      </c>
      <c r="J22" s="30">
        <f t="shared" si="1"/>
        <v>4.2666666666666666</v>
      </c>
      <c r="K22" s="30">
        <f t="shared" si="1"/>
        <v>4.2666666666666666</v>
      </c>
      <c r="L22" s="30">
        <f t="shared" si="1"/>
        <v>6.9333333333333336</v>
      </c>
      <c r="M22" s="30">
        <f t="shared" si="1"/>
        <v>4.2666666666666666</v>
      </c>
      <c r="N22" s="30">
        <f t="shared" si="1"/>
        <v>4.0666666666666664</v>
      </c>
      <c r="O22" s="30">
        <f t="shared" si="1"/>
        <v>3.8666666666666667</v>
      </c>
      <c r="P22" s="30">
        <f t="shared" si="1"/>
        <v>4.1333333333333337</v>
      </c>
      <c r="Q22" s="30">
        <f t="shared" si="1"/>
        <v>7.8</v>
      </c>
      <c r="R22" s="30">
        <f t="shared" si="1"/>
        <v>61.5</v>
      </c>
    </row>
  </sheetData>
  <mergeCells count="7">
    <mergeCell ref="R2:R3"/>
    <mergeCell ref="D2:E2"/>
    <mergeCell ref="F2:G2"/>
    <mergeCell ref="I2:I3"/>
    <mergeCell ref="J2:K2"/>
    <mergeCell ref="M2:P2"/>
    <mergeCell ref="Q2:Q3"/>
  </mergeCells>
  <conditionalFormatting sqref="B8:C8">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topLeftCell="H4" workbookViewId="0">
      <selection activeCell="O25" sqref="O25"/>
    </sheetView>
  </sheetViews>
  <sheetFormatPr defaultRowHeight="15" x14ac:dyDescent="0.25"/>
  <cols>
    <col min="2" max="2" width="27.625" bestFit="1" customWidth="1"/>
    <col min="3" max="3" width="27.625" customWidth="1"/>
    <col min="13" max="13" width="8.875" bestFit="1" customWidth="1"/>
    <col min="14" max="14" width="8.875" customWidth="1"/>
    <col min="19" max="19" width="15.25" bestFit="1" customWidth="1"/>
    <col min="20" max="20" width="27.625" bestFit="1" customWidth="1"/>
    <col min="22" max="22" width="12.625" bestFit="1" customWidth="1"/>
  </cols>
  <sheetData>
    <row r="1" spans="1:22" s="31" customFormat="1" ht="90" x14ac:dyDescent="0.25">
      <c r="A1" s="40" t="s">
        <v>1</v>
      </c>
      <c r="B1" s="40" t="s">
        <v>0</v>
      </c>
      <c r="C1" s="40"/>
      <c r="D1" s="40" t="s">
        <v>12</v>
      </c>
      <c r="E1" s="40" t="s">
        <v>39</v>
      </c>
      <c r="F1" s="40" t="s">
        <v>40</v>
      </c>
      <c r="G1" s="40" t="s">
        <v>41</v>
      </c>
      <c r="H1" s="40" t="s">
        <v>42</v>
      </c>
      <c r="I1" s="41"/>
      <c r="J1" s="40" t="s">
        <v>43</v>
      </c>
      <c r="K1" s="40" t="s">
        <v>15</v>
      </c>
      <c r="L1" s="40" t="s">
        <v>44</v>
      </c>
      <c r="M1" s="40" t="s">
        <v>45</v>
      </c>
      <c r="N1" s="40" t="s">
        <v>46</v>
      </c>
      <c r="O1" s="40" t="s">
        <v>47</v>
      </c>
      <c r="P1" s="40" t="s">
        <v>48</v>
      </c>
      <c r="Q1" s="40"/>
      <c r="R1" s="40"/>
      <c r="S1" s="40"/>
    </row>
    <row r="2" spans="1:22" x14ac:dyDescent="0.25">
      <c r="A2" s="1">
        <v>12345</v>
      </c>
      <c r="B2" s="9" t="str">
        <f>VLOOKUP(A2,Tugas1!$A$4:$D$21,2,0)</f>
        <v>ABDURRAZAQ MAULANA</v>
      </c>
      <c r="C2" s="9" t="str">
        <f>VLOOKUP(A2,Tugas1!$A$4:$D$21,3,0)</f>
        <v>L</v>
      </c>
      <c r="D2" s="18">
        <v>5</v>
      </c>
      <c r="E2" s="18">
        <v>6</v>
      </c>
      <c r="F2" s="18">
        <v>6</v>
      </c>
      <c r="G2" s="18">
        <v>8</v>
      </c>
      <c r="H2" s="18">
        <v>5</v>
      </c>
      <c r="I2" s="19">
        <f>SUM(D2:H2)</f>
        <v>30</v>
      </c>
      <c r="J2" s="20">
        <v>5</v>
      </c>
      <c r="K2" s="20">
        <v>7</v>
      </c>
      <c r="L2" s="20">
        <v>3</v>
      </c>
      <c r="M2" s="20">
        <v>5</v>
      </c>
      <c r="N2" s="20">
        <v>4</v>
      </c>
      <c r="O2" s="20">
        <v>3</v>
      </c>
      <c r="P2" s="20">
        <v>8</v>
      </c>
      <c r="Q2" s="20">
        <v>10</v>
      </c>
      <c r="R2" s="18">
        <f>SUM(J2:Q2)</f>
        <v>45</v>
      </c>
      <c r="S2" s="21">
        <f>R2+I2</f>
        <v>75</v>
      </c>
      <c r="T2" s="15" t="s">
        <v>24</v>
      </c>
      <c r="U2" t="str">
        <f>IF(S2&gt;50,"LULUS","TIDAK LULUS")</f>
        <v>LULUS</v>
      </c>
      <c r="V2" t="str">
        <f>IF(T2&gt;50,"LULUS",IF(S2&gt;=45,"MENGULANG","TIDAK LULUS"))</f>
        <v>LULUS</v>
      </c>
    </row>
    <row r="3" spans="1:22" x14ac:dyDescent="0.25">
      <c r="A3" s="1">
        <v>12346</v>
      </c>
      <c r="B3" s="9" t="str">
        <f>VLOOKUP(A3,Tugas1!$A$4:$D$21,2,0)</f>
        <v>ABI HAMDI ALAYDRUS</v>
      </c>
      <c r="C3" s="9" t="str">
        <f>VLOOKUP(A3,Tugas1!$A$4:$D$21,3,0)</f>
        <v>L</v>
      </c>
      <c r="D3" s="18">
        <v>7</v>
      </c>
      <c r="E3" s="18">
        <v>7</v>
      </c>
      <c r="F3" s="18">
        <v>6</v>
      </c>
      <c r="G3" s="18">
        <v>8</v>
      </c>
      <c r="H3" s="18">
        <v>7</v>
      </c>
      <c r="I3" s="19">
        <f t="shared" ref="I3:I18" si="0">SUM(D3:H3)</f>
        <v>35</v>
      </c>
      <c r="J3" s="20">
        <v>5</v>
      </c>
      <c r="K3" s="20">
        <v>7</v>
      </c>
      <c r="L3" s="20">
        <v>3</v>
      </c>
      <c r="M3" s="20">
        <v>3</v>
      </c>
      <c r="N3" s="20">
        <v>4</v>
      </c>
      <c r="O3" s="20">
        <v>4</v>
      </c>
      <c r="P3" s="20">
        <v>7</v>
      </c>
      <c r="Q3" s="20">
        <v>6</v>
      </c>
      <c r="R3" s="18">
        <v>39</v>
      </c>
      <c r="S3" s="21">
        <f t="shared" ref="S3:S18" si="1">R3+I3</f>
        <v>74</v>
      </c>
      <c r="T3" s="15" t="s">
        <v>25</v>
      </c>
      <c r="U3" t="str">
        <f t="shared" ref="U3:U19" si="2">IF(S3&gt;50,"LULUS","TIDAK LULUS")</f>
        <v>LULUS</v>
      </c>
      <c r="V3" t="str">
        <f t="shared" ref="V3:V19" si="3">IF(T3&gt;50,"LULUS",IF(S3&gt;=45,"MENGULANG","TIDAK LULUS"))</f>
        <v>LULUS</v>
      </c>
    </row>
    <row r="4" spans="1:22" x14ac:dyDescent="0.25">
      <c r="A4" s="1">
        <v>12347</v>
      </c>
      <c r="B4" s="9" t="str">
        <f>VLOOKUP(A4,Tugas1!$A$4:$D$21,2,0)</f>
        <v>ABSALON YOKU</v>
      </c>
      <c r="C4" s="9" t="str">
        <f>VLOOKUP(A4,Tugas1!$A$4:$D$21,3,0)</f>
        <v>L</v>
      </c>
      <c r="D4" s="18">
        <v>5</v>
      </c>
      <c r="E4" s="18">
        <v>3</v>
      </c>
      <c r="F4" s="18">
        <v>5</v>
      </c>
      <c r="G4" s="18">
        <v>8</v>
      </c>
      <c r="H4" s="18">
        <v>5</v>
      </c>
      <c r="I4" s="19">
        <f t="shared" si="0"/>
        <v>26</v>
      </c>
      <c r="J4" s="18">
        <v>5</v>
      </c>
      <c r="K4" s="20">
        <v>4</v>
      </c>
      <c r="L4" s="20">
        <v>3</v>
      </c>
      <c r="M4" s="20">
        <v>4</v>
      </c>
      <c r="N4" s="20">
        <v>3</v>
      </c>
      <c r="O4" s="20">
        <v>5</v>
      </c>
      <c r="P4" s="20">
        <v>8</v>
      </c>
      <c r="Q4" s="20">
        <v>8</v>
      </c>
      <c r="R4" s="18">
        <v>40</v>
      </c>
      <c r="S4" s="21">
        <f t="shared" si="1"/>
        <v>66</v>
      </c>
      <c r="T4" s="15" t="s">
        <v>26</v>
      </c>
      <c r="U4" t="str">
        <f t="shared" si="2"/>
        <v>LULUS</v>
      </c>
      <c r="V4" t="str">
        <f t="shared" si="3"/>
        <v>LULUS</v>
      </c>
    </row>
    <row r="5" spans="1:22" x14ac:dyDescent="0.25">
      <c r="A5" s="1">
        <v>12348</v>
      </c>
      <c r="B5" s="9" t="str">
        <f>VLOOKUP(A5,Tugas1!$A$4:$D$21,2,0)</f>
        <v>ACHMAD ALFISYAHRIN</v>
      </c>
      <c r="C5" s="9" t="str">
        <f>VLOOKUP(A5,Tugas1!$A$4:$D$21,3,0)</f>
        <v>L</v>
      </c>
      <c r="D5" s="18">
        <v>6</v>
      </c>
      <c r="E5" s="18">
        <v>7</v>
      </c>
      <c r="F5" s="18">
        <v>7</v>
      </c>
      <c r="G5" s="18">
        <v>8</v>
      </c>
      <c r="H5" s="18">
        <v>7</v>
      </c>
      <c r="I5" s="19">
        <f t="shared" si="0"/>
        <v>35</v>
      </c>
      <c r="J5" s="20">
        <v>5</v>
      </c>
      <c r="K5" s="20">
        <v>7</v>
      </c>
      <c r="L5" s="20">
        <v>3</v>
      </c>
      <c r="M5" s="20">
        <v>3</v>
      </c>
      <c r="N5" s="20">
        <v>4</v>
      </c>
      <c r="O5" s="20">
        <v>4</v>
      </c>
      <c r="P5" s="20">
        <v>7</v>
      </c>
      <c r="Q5" s="20">
        <v>10</v>
      </c>
      <c r="R5" s="18">
        <v>43</v>
      </c>
      <c r="S5" s="21">
        <f t="shared" si="1"/>
        <v>78</v>
      </c>
      <c r="T5" s="15" t="s">
        <v>27</v>
      </c>
      <c r="U5" t="str">
        <f t="shared" si="2"/>
        <v>LULUS</v>
      </c>
      <c r="V5" t="str">
        <f t="shared" si="3"/>
        <v>LULUS</v>
      </c>
    </row>
    <row r="6" spans="1:22" x14ac:dyDescent="0.25">
      <c r="A6" s="1">
        <v>12349</v>
      </c>
      <c r="B6" s="9" t="str">
        <f>VLOOKUP(A6,Tugas1!$A$4:$D$21,2,0)</f>
        <v>ADINDA</v>
      </c>
      <c r="C6" s="9" t="str">
        <f>VLOOKUP(A6,Tugas1!$A$4:$D$21,3,0)</f>
        <v>P</v>
      </c>
      <c r="D6" s="18">
        <v>8</v>
      </c>
      <c r="E6" s="18">
        <v>1</v>
      </c>
      <c r="F6" s="18">
        <v>4</v>
      </c>
      <c r="G6" s="18">
        <v>7</v>
      </c>
      <c r="H6" s="18">
        <v>7</v>
      </c>
      <c r="I6" s="19">
        <f t="shared" si="0"/>
        <v>27</v>
      </c>
      <c r="J6" s="18">
        <v>5</v>
      </c>
      <c r="K6" s="18">
        <v>7</v>
      </c>
      <c r="L6" s="18">
        <v>5</v>
      </c>
      <c r="M6" s="18">
        <v>5</v>
      </c>
      <c r="N6" s="18">
        <v>5</v>
      </c>
      <c r="O6" s="18">
        <v>5</v>
      </c>
      <c r="P6" s="18">
        <v>10</v>
      </c>
      <c r="Q6" s="18">
        <v>10</v>
      </c>
      <c r="R6" s="18">
        <v>52</v>
      </c>
      <c r="S6" s="21">
        <f t="shared" si="1"/>
        <v>79</v>
      </c>
      <c r="T6" s="15" t="s">
        <v>49</v>
      </c>
      <c r="U6" t="str">
        <f t="shared" si="2"/>
        <v>LULUS</v>
      </c>
      <c r="V6" t="str">
        <f t="shared" si="3"/>
        <v>LULUS</v>
      </c>
    </row>
    <row r="7" spans="1:22" x14ac:dyDescent="0.25">
      <c r="A7" s="1">
        <v>12350</v>
      </c>
      <c r="B7" s="9" t="str">
        <f>VLOOKUP(A7,Tugas1!$A$4:$D$21,2,0)</f>
        <v xml:space="preserve">ACHMAD SETIAWAN </v>
      </c>
      <c r="C7" s="9" t="str">
        <f>VLOOKUP(A7,Tugas1!$A$4:$D$21,3,0)</f>
        <v>L</v>
      </c>
      <c r="D7" s="18">
        <v>8</v>
      </c>
      <c r="E7" s="18">
        <v>8</v>
      </c>
      <c r="F7" s="18">
        <v>2</v>
      </c>
      <c r="G7" s="18">
        <v>8</v>
      </c>
      <c r="H7" s="18">
        <v>7</v>
      </c>
      <c r="I7" s="19">
        <f t="shared" si="0"/>
        <v>33</v>
      </c>
      <c r="J7" s="20">
        <v>5</v>
      </c>
      <c r="K7" s="20">
        <v>7</v>
      </c>
      <c r="L7" s="20">
        <v>3</v>
      </c>
      <c r="M7" s="20">
        <v>5</v>
      </c>
      <c r="N7" s="20">
        <v>3</v>
      </c>
      <c r="O7" s="20">
        <v>3</v>
      </c>
      <c r="P7" s="20">
        <v>8</v>
      </c>
      <c r="Q7" s="20">
        <v>10</v>
      </c>
      <c r="R7" s="18">
        <v>44</v>
      </c>
      <c r="S7" s="21">
        <v>50</v>
      </c>
      <c r="T7" s="15" t="s">
        <v>28</v>
      </c>
      <c r="U7" t="str">
        <f t="shared" si="2"/>
        <v>TIDAK LULUS</v>
      </c>
      <c r="V7" t="str">
        <f t="shared" si="3"/>
        <v>LULUS</v>
      </c>
    </row>
    <row r="8" spans="1:22" x14ac:dyDescent="0.25">
      <c r="A8" s="1">
        <v>12351</v>
      </c>
      <c r="B8" s="9" t="str">
        <f>VLOOKUP(A8,Tugas1!$A$4:$D$21,2,0)</f>
        <v>ACHMADNUR HUSSEIN</v>
      </c>
      <c r="C8" s="9" t="str">
        <f>VLOOKUP(A8,Tugas1!$A$4:$D$21,3,0)</f>
        <v>L</v>
      </c>
      <c r="D8" s="18">
        <v>5</v>
      </c>
      <c r="E8" s="18">
        <v>6</v>
      </c>
      <c r="F8" s="18">
        <v>6</v>
      </c>
      <c r="G8" s="18">
        <v>8</v>
      </c>
      <c r="H8" s="18">
        <v>5</v>
      </c>
      <c r="I8" s="19">
        <f t="shared" si="0"/>
        <v>30</v>
      </c>
      <c r="J8" s="20">
        <v>5</v>
      </c>
      <c r="K8" s="20">
        <v>7</v>
      </c>
      <c r="L8" s="20">
        <v>5</v>
      </c>
      <c r="M8" s="20">
        <v>5</v>
      </c>
      <c r="N8" s="20">
        <v>5</v>
      </c>
      <c r="O8" s="20">
        <v>5</v>
      </c>
      <c r="P8" s="20">
        <v>8</v>
      </c>
      <c r="Q8" s="20">
        <v>8</v>
      </c>
      <c r="R8" s="18">
        <v>48</v>
      </c>
      <c r="S8" s="21">
        <f t="shared" si="1"/>
        <v>78</v>
      </c>
      <c r="T8" s="15" t="s">
        <v>29</v>
      </c>
      <c r="U8" t="str">
        <f t="shared" si="2"/>
        <v>LULUS</v>
      </c>
      <c r="V8" t="str">
        <f t="shared" si="3"/>
        <v>LULUS</v>
      </c>
    </row>
    <row r="9" spans="1:22" x14ac:dyDescent="0.25">
      <c r="A9" s="1">
        <v>12352</v>
      </c>
      <c r="B9" s="9" t="str">
        <f>VLOOKUP(A9,Tugas1!$A$4:$D$21,2,0)</f>
        <v>ADHIE MAHESA JENAR</v>
      </c>
      <c r="C9" s="9" t="str">
        <f>VLOOKUP(A9,Tugas1!$A$4:$D$21,3,0)</f>
        <v>L</v>
      </c>
      <c r="D9" s="18">
        <v>9</v>
      </c>
      <c r="E9" s="18">
        <v>8</v>
      </c>
      <c r="F9" s="18">
        <v>3</v>
      </c>
      <c r="G9" s="18">
        <v>8</v>
      </c>
      <c r="H9" s="18">
        <v>7</v>
      </c>
      <c r="I9" s="19">
        <f t="shared" si="0"/>
        <v>35</v>
      </c>
      <c r="J9" s="20">
        <v>5</v>
      </c>
      <c r="K9" s="20">
        <v>7</v>
      </c>
      <c r="L9" s="20">
        <v>3</v>
      </c>
      <c r="M9" s="20">
        <v>3</v>
      </c>
      <c r="N9" s="20">
        <v>4</v>
      </c>
      <c r="O9" s="20">
        <v>4</v>
      </c>
      <c r="P9" s="20">
        <v>7</v>
      </c>
      <c r="Q9" s="20">
        <v>8</v>
      </c>
      <c r="R9" s="18">
        <v>41</v>
      </c>
      <c r="S9" s="21">
        <f t="shared" si="1"/>
        <v>76</v>
      </c>
      <c r="T9" s="15" t="s">
        <v>30</v>
      </c>
      <c r="U9" t="str">
        <f t="shared" si="2"/>
        <v>LULUS</v>
      </c>
      <c r="V9" t="str">
        <f t="shared" si="3"/>
        <v>LULUS</v>
      </c>
    </row>
    <row r="10" spans="1:22" x14ac:dyDescent="0.25">
      <c r="A10" s="1">
        <v>12353</v>
      </c>
      <c r="B10" s="9" t="str">
        <f>VLOOKUP(A10,Tugas1!$A$4:$D$21,2,0)</f>
        <v>AFIF WIDYANTO</v>
      </c>
      <c r="C10" s="9" t="str">
        <f>VLOOKUP(A10,Tugas1!$A$4:$D$21,3,0)</f>
        <v>L</v>
      </c>
      <c r="D10" s="18">
        <v>8</v>
      </c>
      <c r="E10" s="18">
        <v>8</v>
      </c>
      <c r="F10" s="18">
        <v>8</v>
      </c>
      <c r="G10" s="18">
        <v>8</v>
      </c>
      <c r="H10" s="18">
        <v>9</v>
      </c>
      <c r="I10" s="19">
        <f t="shared" si="0"/>
        <v>41</v>
      </c>
      <c r="J10" s="20">
        <v>5</v>
      </c>
      <c r="K10" s="20">
        <v>7</v>
      </c>
      <c r="L10" s="20">
        <v>5</v>
      </c>
      <c r="M10" s="20">
        <v>5</v>
      </c>
      <c r="N10" s="20">
        <v>5</v>
      </c>
      <c r="O10" s="20">
        <v>5</v>
      </c>
      <c r="P10" s="20">
        <v>10</v>
      </c>
      <c r="Q10" s="20">
        <v>10</v>
      </c>
      <c r="R10" s="18">
        <v>52</v>
      </c>
      <c r="S10" s="21">
        <f t="shared" si="1"/>
        <v>93</v>
      </c>
      <c r="T10" s="15" t="s">
        <v>31</v>
      </c>
      <c r="U10" t="str">
        <f t="shared" si="2"/>
        <v>LULUS</v>
      </c>
      <c r="V10" t="str">
        <f t="shared" si="3"/>
        <v>LULUS</v>
      </c>
    </row>
    <row r="11" spans="1:22" x14ac:dyDescent="0.25">
      <c r="A11" s="1">
        <v>12354</v>
      </c>
      <c r="B11" s="9" t="str">
        <f>VLOOKUP(A11,Tugas1!$A$4:$D$21,2,0)</f>
        <v>ANITA</v>
      </c>
      <c r="C11" s="9" t="str">
        <f>VLOOKUP(A11,Tugas1!$A$4:$D$21,3,0)</f>
        <v>P</v>
      </c>
      <c r="D11" s="18">
        <v>7</v>
      </c>
      <c r="E11" s="18">
        <v>6</v>
      </c>
      <c r="F11" s="18">
        <v>1</v>
      </c>
      <c r="G11" s="18">
        <v>8</v>
      </c>
      <c r="H11" s="18">
        <v>7</v>
      </c>
      <c r="I11" s="19">
        <f t="shared" si="0"/>
        <v>29</v>
      </c>
      <c r="J11" s="20">
        <v>5</v>
      </c>
      <c r="K11" s="20">
        <v>7</v>
      </c>
      <c r="L11" s="20">
        <v>3</v>
      </c>
      <c r="M11" s="20">
        <v>3</v>
      </c>
      <c r="N11" s="20">
        <v>4</v>
      </c>
      <c r="O11" s="20">
        <v>4</v>
      </c>
      <c r="P11" s="20">
        <v>7</v>
      </c>
      <c r="Q11" s="20">
        <v>10</v>
      </c>
      <c r="R11" s="18">
        <v>43</v>
      </c>
      <c r="S11" s="21">
        <f t="shared" si="1"/>
        <v>72</v>
      </c>
      <c r="T11" s="15" t="s">
        <v>51</v>
      </c>
      <c r="U11" t="str">
        <f t="shared" si="2"/>
        <v>LULUS</v>
      </c>
      <c r="V11" t="str">
        <f t="shared" si="3"/>
        <v>LULUS</v>
      </c>
    </row>
    <row r="12" spans="1:22" x14ac:dyDescent="0.25">
      <c r="A12" s="1">
        <v>12355</v>
      </c>
      <c r="B12" s="9" t="str">
        <f>VLOOKUP(A12,Tugas1!$A$4:$D$21,2,0)</f>
        <v>AGUS PERWIRA PURNOMO</v>
      </c>
      <c r="C12" s="9" t="str">
        <f>VLOOKUP(A12,Tugas1!$A$4:$D$21,3,0)</f>
        <v>L</v>
      </c>
      <c r="D12" s="18">
        <v>7</v>
      </c>
      <c r="E12" s="18">
        <v>6</v>
      </c>
      <c r="F12" s="18">
        <v>7</v>
      </c>
      <c r="G12" s="18">
        <v>5</v>
      </c>
      <c r="H12" s="18">
        <v>7</v>
      </c>
      <c r="I12" s="19">
        <f t="shared" si="0"/>
        <v>32</v>
      </c>
      <c r="J12" s="18">
        <v>5</v>
      </c>
      <c r="K12" s="18">
        <v>7</v>
      </c>
      <c r="L12" s="18">
        <v>4</v>
      </c>
      <c r="M12" s="18">
        <v>4</v>
      </c>
      <c r="N12" s="18">
        <v>5</v>
      </c>
      <c r="O12" s="18">
        <v>4</v>
      </c>
      <c r="P12" s="18">
        <v>10</v>
      </c>
      <c r="Q12" s="18">
        <v>10</v>
      </c>
      <c r="R12" s="18">
        <v>49</v>
      </c>
      <c r="S12" s="21">
        <f t="shared" si="1"/>
        <v>81</v>
      </c>
      <c r="T12" s="15" t="s">
        <v>32</v>
      </c>
      <c r="U12" t="str">
        <f t="shared" si="2"/>
        <v>LULUS</v>
      </c>
      <c r="V12" t="str">
        <f t="shared" si="3"/>
        <v>LULUS</v>
      </c>
    </row>
    <row r="13" spans="1:22" x14ac:dyDescent="0.25">
      <c r="A13" s="1">
        <v>12356</v>
      </c>
      <c r="B13" s="9" t="str">
        <f>VLOOKUP(A13,Tugas1!$A$4:$D$21,2,0)</f>
        <v>AGUSTONO MACHMUD NIRWANDA</v>
      </c>
      <c r="C13" s="9" t="str">
        <f>VLOOKUP(A13,Tugas1!$A$4:$D$21,3,0)</f>
        <v>L</v>
      </c>
      <c r="D13" s="18">
        <v>6</v>
      </c>
      <c r="E13" s="18">
        <v>5</v>
      </c>
      <c r="F13" s="18">
        <v>3</v>
      </c>
      <c r="G13" s="18">
        <v>8</v>
      </c>
      <c r="H13" s="18">
        <v>5</v>
      </c>
      <c r="I13" s="19">
        <f t="shared" si="0"/>
        <v>27</v>
      </c>
      <c r="J13" s="20">
        <v>5</v>
      </c>
      <c r="K13" s="20">
        <v>7</v>
      </c>
      <c r="L13" s="20">
        <v>5</v>
      </c>
      <c r="M13" s="20">
        <v>5</v>
      </c>
      <c r="N13" s="20">
        <v>3</v>
      </c>
      <c r="O13" s="20">
        <v>4</v>
      </c>
      <c r="P13" s="20">
        <v>8</v>
      </c>
      <c r="Q13" s="20">
        <v>8</v>
      </c>
      <c r="R13" s="18">
        <v>45</v>
      </c>
      <c r="S13" s="21">
        <f t="shared" si="1"/>
        <v>72</v>
      </c>
      <c r="T13" s="15" t="s">
        <v>33</v>
      </c>
      <c r="U13" t="str">
        <f t="shared" si="2"/>
        <v>LULUS</v>
      </c>
      <c r="V13" t="str">
        <f t="shared" si="3"/>
        <v>LULUS</v>
      </c>
    </row>
    <row r="14" spans="1:22" x14ac:dyDescent="0.25">
      <c r="A14" s="1">
        <v>12357</v>
      </c>
      <c r="B14" s="9" t="str">
        <f>VLOOKUP(A14,Tugas1!$A$4:$D$21,2,0)</f>
        <v>AKHMAD FAJAR SIDIK</v>
      </c>
      <c r="C14" s="9" t="str">
        <f>VLOOKUP(A14,Tugas1!$A$4:$D$21,3,0)</f>
        <v>L</v>
      </c>
      <c r="D14" s="18">
        <v>3</v>
      </c>
      <c r="E14" s="18">
        <v>7</v>
      </c>
      <c r="F14" s="18">
        <v>6</v>
      </c>
      <c r="G14" s="18">
        <v>6</v>
      </c>
      <c r="H14" s="18">
        <v>6</v>
      </c>
      <c r="I14" s="19">
        <f t="shared" si="0"/>
        <v>28</v>
      </c>
      <c r="J14" s="18">
        <v>5</v>
      </c>
      <c r="K14" s="20">
        <v>7</v>
      </c>
      <c r="L14" s="20">
        <v>5</v>
      </c>
      <c r="M14" s="20">
        <v>5</v>
      </c>
      <c r="N14" s="20">
        <v>5</v>
      </c>
      <c r="O14" s="20">
        <v>5</v>
      </c>
      <c r="P14" s="20">
        <v>7</v>
      </c>
      <c r="Q14" s="20">
        <v>6</v>
      </c>
      <c r="R14" s="18">
        <v>45</v>
      </c>
      <c r="S14" s="21">
        <f t="shared" si="1"/>
        <v>73</v>
      </c>
      <c r="T14" s="15" t="s">
        <v>34</v>
      </c>
      <c r="U14" t="str">
        <f t="shared" si="2"/>
        <v>LULUS</v>
      </c>
      <c r="V14" t="str">
        <f t="shared" si="3"/>
        <v>LULUS</v>
      </c>
    </row>
    <row r="15" spans="1:22" x14ac:dyDescent="0.25">
      <c r="A15" s="1">
        <v>12358</v>
      </c>
      <c r="B15" s="9" t="str">
        <f>VLOOKUP(A15,Tugas1!$A$4:$D$21,2,0)</f>
        <v>AHMAD SURYA</v>
      </c>
      <c r="C15" s="9" t="str">
        <f>VLOOKUP(A15,Tugas1!$A$4:$D$21,3,0)</f>
        <v>L</v>
      </c>
      <c r="D15" s="18"/>
      <c r="E15" s="18"/>
      <c r="F15" s="18"/>
      <c r="G15" s="18"/>
      <c r="H15" s="18"/>
      <c r="I15" s="19">
        <f t="shared" si="0"/>
        <v>0</v>
      </c>
      <c r="J15" s="18"/>
      <c r="K15" s="18"/>
      <c r="L15" s="18"/>
      <c r="M15" s="18"/>
      <c r="N15" s="18"/>
      <c r="O15" s="18"/>
      <c r="P15" s="18"/>
      <c r="Q15" s="18"/>
      <c r="R15" s="18">
        <f>SUBTOTAL(9,J15:Q15)</f>
        <v>0</v>
      </c>
      <c r="S15" s="21">
        <f t="shared" si="1"/>
        <v>0</v>
      </c>
      <c r="T15" s="15" t="s">
        <v>35</v>
      </c>
      <c r="U15" t="str">
        <f t="shared" si="2"/>
        <v>TIDAK LULUS</v>
      </c>
      <c r="V15" t="str">
        <f t="shared" si="3"/>
        <v>LULUS</v>
      </c>
    </row>
    <row r="16" spans="1:22" x14ac:dyDescent="0.25">
      <c r="A16" s="1">
        <v>12359</v>
      </c>
      <c r="B16" s="9" t="str">
        <f>VLOOKUP(A16,Tugas1!$A$4:$D$21,2,0)</f>
        <v>YUNI</v>
      </c>
      <c r="C16" s="9" t="str">
        <f>VLOOKUP(A16,Tugas1!$A$4:$D$21,3,0)</f>
        <v>P</v>
      </c>
      <c r="D16" s="18">
        <v>6</v>
      </c>
      <c r="E16" s="18">
        <v>6</v>
      </c>
      <c r="F16" s="18">
        <v>6</v>
      </c>
      <c r="G16" s="18">
        <v>8</v>
      </c>
      <c r="H16" s="18">
        <v>6</v>
      </c>
      <c r="I16" s="19">
        <f t="shared" si="0"/>
        <v>32</v>
      </c>
      <c r="J16" s="22">
        <v>5</v>
      </c>
      <c r="K16" s="20">
        <v>4</v>
      </c>
      <c r="L16" s="20">
        <v>4</v>
      </c>
      <c r="M16" s="20">
        <v>4</v>
      </c>
      <c r="N16" s="20">
        <v>5</v>
      </c>
      <c r="O16" s="20">
        <v>5</v>
      </c>
      <c r="P16" s="20">
        <v>8</v>
      </c>
      <c r="Q16" s="20">
        <v>8</v>
      </c>
      <c r="R16" s="18">
        <v>43</v>
      </c>
      <c r="S16" s="21">
        <f t="shared" si="1"/>
        <v>75</v>
      </c>
      <c r="T16" s="15" t="s">
        <v>50</v>
      </c>
      <c r="U16" t="str">
        <f t="shared" si="2"/>
        <v>LULUS</v>
      </c>
      <c r="V16" t="str">
        <f t="shared" si="3"/>
        <v>LULUS</v>
      </c>
    </row>
    <row r="17" spans="1:22" x14ac:dyDescent="0.25">
      <c r="A17" s="1">
        <v>12360</v>
      </c>
      <c r="B17" s="9" t="str">
        <f>VLOOKUP(A17,Tugas1!$A$4:$D$21,2,0)</f>
        <v>AKHMAD SYARIF HIDAYATULLAH</v>
      </c>
      <c r="C17" s="9" t="str">
        <f>VLOOKUP(A17,Tugas1!$A$4:$D$21,3,0)</f>
        <v>L</v>
      </c>
      <c r="D17" s="18">
        <v>6</v>
      </c>
      <c r="E17" s="18">
        <v>6</v>
      </c>
      <c r="F17" s="18">
        <v>1</v>
      </c>
      <c r="G17" s="18">
        <v>8</v>
      </c>
      <c r="H17" s="18">
        <v>6</v>
      </c>
      <c r="I17" s="19">
        <f t="shared" si="0"/>
        <v>27</v>
      </c>
      <c r="J17" s="22">
        <v>5</v>
      </c>
      <c r="K17" s="20">
        <v>4</v>
      </c>
      <c r="L17" s="20">
        <v>4</v>
      </c>
      <c r="M17" s="20">
        <v>4</v>
      </c>
      <c r="N17" s="20">
        <v>5</v>
      </c>
      <c r="O17" s="20">
        <v>5</v>
      </c>
      <c r="P17" s="20">
        <v>8</v>
      </c>
      <c r="Q17" s="20">
        <v>8</v>
      </c>
      <c r="R17" s="18">
        <v>43</v>
      </c>
      <c r="S17" s="21">
        <v>34</v>
      </c>
      <c r="T17" s="15" t="s">
        <v>36</v>
      </c>
      <c r="U17" t="str">
        <f t="shared" si="2"/>
        <v>TIDAK LULUS</v>
      </c>
      <c r="V17" t="str">
        <f t="shared" si="3"/>
        <v>LULUS</v>
      </c>
    </row>
    <row r="18" spans="1:22" x14ac:dyDescent="0.25">
      <c r="A18" s="1">
        <v>12361</v>
      </c>
      <c r="B18" s="9" t="str">
        <f>VLOOKUP(A18,Tugas1!$A$4:$D$21,2,0)</f>
        <v>ALFIAN SAPATI</v>
      </c>
      <c r="C18" s="9" t="str">
        <f>VLOOKUP(A18,Tugas1!$A$4:$D$21,3,0)</f>
        <v>L</v>
      </c>
      <c r="D18" s="18">
        <v>5</v>
      </c>
      <c r="E18" s="18">
        <v>7</v>
      </c>
      <c r="F18" s="18">
        <v>6</v>
      </c>
      <c r="G18" s="18">
        <v>8</v>
      </c>
      <c r="H18" s="18">
        <v>5</v>
      </c>
      <c r="I18" s="19">
        <f t="shared" si="0"/>
        <v>31</v>
      </c>
      <c r="J18" s="20">
        <v>5</v>
      </c>
      <c r="K18" s="20">
        <v>7</v>
      </c>
      <c r="L18" s="20">
        <v>3</v>
      </c>
      <c r="M18" s="20">
        <v>3</v>
      </c>
      <c r="N18" s="20">
        <v>3</v>
      </c>
      <c r="O18" s="20">
        <v>4</v>
      </c>
      <c r="P18" s="20">
        <v>7</v>
      </c>
      <c r="Q18" s="20">
        <v>8</v>
      </c>
      <c r="R18" s="18">
        <v>40</v>
      </c>
      <c r="S18" s="21">
        <f t="shared" si="1"/>
        <v>71</v>
      </c>
      <c r="T18" s="15" t="s">
        <v>37</v>
      </c>
      <c r="U18" t="str">
        <f t="shared" si="2"/>
        <v>LULUS</v>
      </c>
      <c r="V18" t="str">
        <f t="shared" si="3"/>
        <v>LULUS</v>
      </c>
    </row>
    <row r="19" spans="1:22" x14ac:dyDescent="0.25">
      <c r="A19" s="1">
        <v>12362</v>
      </c>
      <c r="B19" s="9" t="str">
        <f>VLOOKUP(A19,Tugas1!$A$4:$D$21,2,0)</f>
        <v>ALFREDO HURATUA</v>
      </c>
      <c r="C19" s="9" t="str">
        <f>VLOOKUP(A19,Tugas1!$A$4:$D$21,3,0)</f>
        <v>L</v>
      </c>
      <c r="D19" s="18">
        <v>0</v>
      </c>
      <c r="E19" s="18">
        <v>8</v>
      </c>
      <c r="F19" s="18">
        <v>8</v>
      </c>
      <c r="G19" s="18">
        <v>8</v>
      </c>
      <c r="H19" s="18">
        <v>9</v>
      </c>
      <c r="I19" s="19">
        <f t="shared" ref="I19" si="4">SUM(D19:H19)</f>
        <v>33</v>
      </c>
      <c r="J19" s="20">
        <v>6</v>
      </c>
      <c r="K19" s="20">
        <v>7</v>
      </c>
      <c r="L19" s="20">
        <v>5</v>
      </c>
      <c r="M19" s="20">
        <v>5</v>
      </c>
      <c r="N19" s="20">
        <v>5</v>
      </c>
      <c r="O19" s="20">
        <v>5</v>
      </c>
      <c r="P19" s="20">
        <v>10</v>
      </c>
      <c r="Q19" s="20">
        <v>10</v>
      </c>
      <c r="R19" s="18">
        <v>52</v>
      </c>
      <c r="S19" s="21">
        <f t="shared" ref="S19" si="5">R19+I19</f>
        <v>85</v>
      </c>
      <c r="T19" s="15" t="s">
        <v>38</v>
      </c>
      <c r="U19" t="str">
        <f t="shared" si="2"/>
        <v>LULUS</v>
      </c>
      <c r="V19" t="str">
        <f t="shared" si="3"/>
        <v>LULUS</v>
      </c>
    </row>
    <row r="20" spans="1:22" x14ac:dyDescent="0.25">
      <c r="B20" s="29" t="s">
        <v>52</v>
      </c>
      <c r="C20" s="9"/>
      <c r="D20" s="30">
        <f>AVERAGE(D2:D19)</f>
        <v>5.9411764705882355</v>
      </c>
      <c r="E20" s="30">
        <f t="shared" ref="E20:H20" si="6">AVERAGE(E2:E19)</f>
        <v>6.1764705882352944</v>
      </c>
      <c r="F20" s="30">
        <f t="shared" si="6"/>
        <v>5</v>
      </c>
      <c r="G20" s="30">
        <f t="shared" si="6"/>
        <v>7.6470588235294121</v>
      </c>
      <c r="H20" s="30">
        <f t="shared" si="6"/>
        <v>6.4705882352941178</v>
      </c>
      <c r="I20" s="30">
        <f t="shared" ref="I20" si="7">AVERAGE(I2:I19)</f>
        <v>29.5</v>
      </c>
      <c r="J20" s="30">
        <f t="shared" ref="J20" si="8">AVERAGE(J2:J19)</f>
        <v>5.0588235294117645</v>
      </c>
      <c r="K20" s="30">
        <f t="shared" ref="K20:L20" si="9">AVERAGE(K2:K19)</f>
        <v>6.4705882352941178</v>
      </c>
      <c r="L20" s="30">
        <f t="shared" si="9"/>
        <v>3.8823529411764706</v>
      </c>
      <c r="M20" s="30">
        <f t="shared" ref="M20" si="10">AVERAGE(M2:M19)</f>
        <v>4.1764705882352944</v>
      </c>
      <c r="N20" s="30">
        <f t="shared" ref="N20" si="11">AVERAGE(N2:N19)</f>
        <v>4.2352941176470589</v>
      </c>
      <c r="O20" s="30">
        <f t="shared" ref="O20:P20" si="12">AVERAGE(O2:O19)</f>
        <v>4.3529411764705879</v>
      </c>
      <c r="P20" s="30">
        <f t="shared" si="12"/>
        <v>8.117647058823529</v>
      </c>
      <c r="Q20" s="30">
        <f t="shared" ref="Q20" si="13">AVERAGE(Q2:Q19)</f>
        <v>8.7058823529411757</v>
      </c>
      <c r="R20" s="30">
        <f t="shared" ref="R20" si="14">AVERAGE(R2:R19)</f>
        <v>42.444444444444443</v>
      </c>
      <c r="S20" s="30">
        <f t="shared" ref="S20" si="15">AVERAGE(S2:S19)</f>
        <v>68.444444444444443</v>
      </c>
    </row>
    <row r="21" spans="1:22" x14ac:dyDescent="0.25">
      <c r="B21" s="28" t="s">
        <v>56</v>
      </c>
      <c r="C21" s="32"/>
      <c r="D21">
        <f>MAX(D2:D19)</f>
        <v>9</v>
      </c>
      <c r="E21">
        <f t="shared" ref="E21:S21" si="16">MAX(E2:E19)</f>
        <v>8</v>
      </c>
      <c r="F21">
        <f t="shared" si="16"/>
        <v>8</v>
      </c>
      <c r="G21">
        <f t="shared" si="16"/>
        <v>8</v>
      </c>
      <c r="H21">
        <f t="shared" si="16"/>
        <v>9</v>
      </c>
      <c r="I21">
        <f t="shared" si="16"/>
        <v>41</v>
      </c>
      <c r="J21">
        <f t="shared" si="16"/>
        <v>6</v>
      </c>
      <c r="K21">
        <f t="shared" si="16"/>
        <v>7</v>
      </c>
      <c r="L21">
        <f t="shared" si="16"/>
        <v>5</v>
      </c>
      <c r="M21">
        <f t="shared" si="16"/>
        <v>5</v>
      </c>
      <c r="N21">
        <f t="shared" si="16"/>
        <v>5</v>
      </c>
      <c r="O21">
        <f t="shared" si="16"/>
        <v>5</v>
      </c>
      <c r="P21">
        <f t="shared" si="16"/>
        <v>10</v>
      </c>
      <c r="Q21">
        <f t="shared" si="16"/>
        <v>10</v>
      </c>
      <c r="R21">
        <f t="shared" si="16"/>
        <v>52</v>
      </c>
      <c r="S21">
        <f t="shared" si="16"/>
        <v>93</v>
      </c>
    </row>
    <row r="22" spans="1:22" x14ac:dyDescent="0.25">
      <c r="B22" s="33" t="s">
        <v>57</v>
      </c>
      <c r="D22">
        <f>MIN(D2:D19)</f>
        <v>0</v>
      </c>
      <c r="E22">
        <f t="shared" ref="E22:S22" si="17">MIN(E2:E19)</f>
        <v>1</v>
      </c>
      <c r="F22">
        <f t="shared" si="17"/>
        <v>1</v>
      </c>
      <c r="G22">
        <f t="shared" si="17"/>
        <v>5</v>
      </c>
      <c r="H22">
        <f t="shared" si="17"/>
        <v>5</v>
      </c>
      <c r="I22">
        <f t="shared" si="17"/>
        <v>0</v>
      </c>
      <c r="J22">
        <f t="shared" si="17"/>
        <v>5</v>
      </c>
      <c r="K22">
        <f t="shared" si="17"/>
        <v>4</v>
      </c>
      <c r="L22">
        <f t="shared" si="17"/>
        <v>3</v>
      </c>
      <c r="M22">
        <f t="shared" si="17"/>
        <v>3</v>
      </c>
      <c r="N22">
        <f t="shared" si="17"/>
        <v>3</v>
      </c>
      <c r="O22">
        <f t="shared" si="17"/>
        <v>3</v>
      </c>
      <c r="P22">
        <f t="shared" si="17"/>
        <v>7</v>
      </c>
      <c r="Q22">
        <f t="shared" si="17"/>
        <v>6</v>
      </c>
      <c r="R22">
        <f t="shared" si="17"/>
        <v>0</v>
      </c>
      <c r="S22">
        <f t="shared" si="17"/>
        <v>0</v>
      </c>
    </row>
    <row r="23" spans="1:22" x14ac:dyDescent="0.25">
      <c r="B23" s="33" t="s">
        <v>58</v>
      </c>
      <c r="D23" s="30">
        <f>AVERAGEIF($C$2:$C$19,"L",D2:D19)</f>
        <v>5.7142857142857144</v>
      </c>
      <c r="E23" s="30">
        <f>AVERAGEIF($C$2:$C$19,"L",E2:E19)</f>
        <v>6.5714285714285712</v>
      </c>
      <c r="F23" s="30">
        <f t="shared" ref="F23:S23" si="18">AVERAGEIF($C$2:$C$19,"L",F2:F19)</f>
        <v>5.2857142857142856</v>
      </c>
      <c r="G23" s="30">
        <f t="shared" si="18"/>
        <v>7.6428571428571432</v>
      </c>
      <c r="H23" s="30">
        <f t="shared" si="18"/>
        <v>6.4285714285714288</v>
      </c>
      <c r="I23" s="30">
        <f t="shared" si="18"/>
        <v>29.533333333333335</v>
      </c>
      <c r="J23" s="30">
        <f t="shared" si="18"/>
        <v>5.0714285714285712</v>
      </c>
      <c r="K23" s="30">
        <f t="shared" si="18"/>
        <v>6.5714285714285712</v>
      </c>
      <c r="L23" s="30">
        <f t="shared" si="18"/>
        <v>3.8571428571428572</v>
      </c>
      <c r="M23" s="30">
        <f t="shared" si="18"/>
        <v>4.2142857142857144</v>
      </c>
      <c r="N23" s="30">
        <f t="shared" si="18"/>
        <v>4.1428571428571432</v>
      </c>
      <c r="O23" s="30">
        <f t="shared" si="18"/>
        <v>4.2857142857142856</v>
      </c>
      <c r="P23" s="30">
        <f t="shared" si="18"/>
        <v>8.0714285714285712</v>
      </c>
      <c r="Q23" s="30">
        <f t="shared" si="18"/>
        <v>8.5714285714285712</v>
      </c>
      <c r="R23" s="30">
        <f t="shared" si="18"/>
        <v>41.733333333333334</v>
      </c>
      <c r="S23" s="30">
        <f t="shared" si="18"/>
        <v>67.066666666666663</v>
      </c>
    </row>
    <row r="24" spans="1:22" x14ac:dyDescent="0.25">
      <c r="B24" s="33" t="s">
        <v>59</v>
      </c>
      <c r="D24" s="30">
        <f>AVERAGEIF($C$2:$C$19,"p",D2:D19)</f>
        <v>7</v>
      </c>
      <c r="E24" s="30">
        <f t="shared" ref="E24:S24" si="19">AVERAGEIF($C$2:$C$19,"p",E2:E19)</f>
        <v>4.333333333333333</v>
      </c>
      <c r="F24" s="30">
        <f t="shared" si="19"/>
        <v>3.6666666666666665</v>
      </c>
      <c r="G24" s="30">
        <f t="shared" si="19"/>
        <v>7.666666666666667</v>
      </c>
      <c r="H24" s="30">
        <f t="shared" si="19"/>
        <v>6.666666666666667</v>
      </c>
      <c r="I24" s="30">
        <f t="shared" si="19"/>
        <v>29.333333333333332</v>
      </c>
      <c r="J24" s="30">
        <f t="shared" si="19"/>
        <v>5</v>
      </c>
      <c r="K24" s="30">
        <f t="shared" si="19"/>
        <v>6</v>
      </c>
      <c r="L24" s="30">
        <f t="shared" si="19"/>
        <v>4</v>
      </c>
      <c r="M24" s="30">
        <f t="shared" si="19"/>
        <v>4</v>
      </c>
      <c r="N24" s="30">
        <f t="shared" si="19"/>
        <v>4.666666666666667</v>
      </c>
      <c r="O24" s="30">
        <f t="shared" si="19"/>
        <v>4.666666666666667</v>
      </c>
      <c r="P24" s="30">
        <f t="shared" si="19"/>
        <v>8.3333333333333339</v>
      </c>
      <c r="Q24" s="30">
        <f t="shared" si="19"/>
        <v>9.3333333333333339</v>
      </c>
      <c r="R24" s="30">
        <f t="shared" si="19"/>
        <v>46</v>
      </c>
      <c r="S24" s="30">
        <f t="shared" si="19"/>
        <v>75.333333333333329</v>
      </c>
    </row>
    <row r="25" spans="1:22" x14ac:dyDescent="0.25">
      <c r="B25" s="34" t="s">
        <v>60</v>
      </c>
      <c r="D25">
        <f>COUNT(D2:D19,IF&gt;60)</f>
        <v>17</v>
      </c>
      <c r="E25">
        <f t="shared" ref="E25:S25" si="20">COUNT(E2:E19,IF&gt;60)</f>
        <v>17</v>
      </c>
      <c r="F25">
        <f t="shared" si="20"/>
        <v>17</v>
      </c>
      <c r="G25">
        <f t="shared" si="20"/>
        <v>17</v>
      </c>
      <c r="H25">
        <f t="shared" si="20"/>
        <v>17</v>
      </c>
      <c r="I25">
        <f t="shared" si="20"/>
        <v>18</v>
      </c>
      <c r="J25">
        <f t="shared" si="20"/>
        <v>17</v>
      </c>
      <c r="K25">
        <f t="shared" si="20"/>
        <v>17</v>
      </c>
      <c r="L25">
        <f t="shared" si="20"/>
        <v>17</v>
      </c>
      <c r="M25">
        <f t="shared" si="20"/>
        <v>17</v>
      </c>
      <c r="N25">
        <f t="shared" si="20"/>
        <v>17</v>
      </c>
      <c r="O25">
        <f t="shared" si="20"/>
        <v>17</v>
      </c>
      <c r="P25">
        <f t="shared" si="20"/>
        <v>17</v>
      </c>
      <c r="Q25">
        <f t="shared" si="20"/>
        <v>17</v>
      </c>
      <c r="R25">
        <f t="shared" si="20"/>
        <v>18</v>
      </c>
      <c r="S25">
        <f t="shared" si="20"/>
        <v>18</v>
      </c>
    </row>
    <row r="26" spans="1:22" x14ac:dyDescent="0.25">
      <c r="B26" s="34" t="s">
        <v>61</v>
      </c>
      <c r="C26">
        <f>COUNTIF(C2:C19,"L")</f>
        <v>15</v>
      </c>
    </row>
    <row r="27" spans="1:22" x14ac:dyDescent="0.25">
      <c r="B27" s="34" t="s">
        <v>62</v>
      </c>
      <c r="C27">
        <f>COUNTIF(C2:C19,"P")</f>
        <v>3</v>
      </c>
    </row>
    <row r="28" spans="1:22" x14ac:dyDescent="0.25">
      <c r="B28" s="34" t="s">
        <v>63</v>
      </c>
    </row>
    <row r="29" spans="1:22" x14ac:dyDescent="0.25">
      <c r="D29">
        <f>MAX(D2:D19)</f>
        <v>9</v>
      </c>
      <c r="S29" s="35">
        <f>MAX(S2:S19)</f>
        <v>93</v>
      </c>
    </row>
    <row r="30" spans="1:22" x14ac:dyDescent="0.25">
      <c r="S30" t="str">
        <f>VLOOKUP(B10,$B$2:$S$19,1,0)</f>
        <v>AFIF WIDYANTO</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workbookViewId="0">
      <selection activeCell="H11" sqref="H11"/>
    </sheetView>
  </sheetViews>
  <sheetFormatPr defaultRowHeight="15" x14ac:dyDescent="0.25"/>
  <sheetData>
    <row r="1" spans="1:16" x14ac:dyDescent="0.25">
      <c r="A1" t="s">
        <v>69</v>
      </c>
    </row>
    <row r="2" spans="1:16" x14ac:dyDescent="0.25">
      <c r="A2" t="s">
        <v>68</v>
      </c>
    </row>
    <row r="3" spans="1:16" x14ac:dyDescent="0.25">
      <c r="A3" t="s">
        <v>67</v>
      </c>
    </row>
    <row r="4" spans="1:16" x14ac:dyDescent="0.25">
      <c r="A4" t="s">
        <v>64</v>
      </c>
    </row>
    <row r="5" spans="1:16" ht="51.75" customHeight="1" x14ac:dyDescent="0.25">
      <c r="A5" s="49" t="s">
        <v>65</v>
      </c>
      <c r="B5" s="49"/>
      <c r="C5" s="49"/>
      <c r="D5" s="49"/>
      <c r="E5" s="49"/>
      <c r="F5" s="49"/>
      <c r="G5" s="49"/>
      <c r="H5" s="49"/>
      <c r="I5" s="49"/>
      <c r="J5" s="49"/>
      <c r="K5" s="49"/>
      <c r="L5" s="49"/>
      <c r="M5" s="49"/>
      <c r="N5" s="49"/>
      <c r="O5" s="49"/>
      <c r="P5" s="49"/>
    </row>
    <row r="6" spans="1:16" x14ac:dyDescent="0.25">
      <c r="A6" t="s">
        <v>66</v>
      </c>
    </row>
    <row r="7" spans="1:16" x14ac:dyDescent="0.25">
      <c r="A7" t="s">
        <v>70</v>
      </c>
    </row>
  </sheetData>
  <mergeCells count="1">
    <mergeCell ref="A5:P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1"/>
  <sheetViews>
    <sheetView topLeftCell="C3" workbookViewId="0">
      <selection activeCell="L17" sqref="L17"/>
    </sheetView>
  </sheetViews>
  <sheetFormatPr defaultRowHeight="15" x14ac:dyDescent="0.25"/>
  <cols>
    <col min="2" max="2" width="24" bestFit="1" customWidth="1"/>
    <col min="12" max="12" width="13.75" bestFit="1" customWidth="1"/>
  </cols>
  <sheetData>
    <row r="2" spans="1:19" ht="38.25" x14ac:dyDescent="0.25">
      <c r="B2" s="2"/>
      <c r="C2" s="2"/>
      <c r="D2" s="42" t="s">
        <v>2</v>
      </c>
      <c r="E2" s="42"/>
      <c r="F2" s="44" t="s">
        <v>3</v>
      </c>
      <c r="G2" s="45"/>
      <c r="H2" s="3" t="s">
        <v>4</v>
      </c>
      <c r="I2" s="46" t="s">
        <v>5</v>
      </c>
      <c r="J2" s="47" t="s">
        <v>6</v>
      </c>
      <c r="K2" s="47"/>
      <c r="L2" s="4" t="s">
        <v>7</v>
      </c>
      <c r="M2" s="42" t="s">
        <v>8</v>
      </c>
      <c r="N2" s="42"/>
      <c r="O2" s="42"/>
      <c r="P2" s="42"/>
      <c r="Q2" s="47" t="s">
        <v>9</v>
      </c>
      <c r="R2" s="42" t="s">
        <v>10</v>
      </c>
      <c r="S2" s="39"/>
    </row>
    <row r="3" spans="1:19" ht="51" x14ac:dyDescent="0.25">
      <c r="A3" s="1" t="s">
        <v>1</v>
      </c>
      <c r="B3" s="23" t="s">
        <v>11</v>
      </c>
      <c r="C3" s="23" t="s">
        <v>53</v>
      </c>
      <c r="D3" s="24" t="s">
        <v>12</v>
      </c>
      <c r="E3" s="24" t="s">
        <v>13</v>
      </c>
      <c r="F3" s="24" t="s">
        <v>14</v>
      </c>
      <c r="G3" s="24" t="s">
        <v>15</v>
      </c>
      <c r="H3" s="6" t="s">
        <v>16</v>
      </c>
      <c r="I3" s="46"/>
      <c r="J3" s="27" t="s">
        <v>17</v>
      </c>
      <c r="K3" s="25" t="s">
        <v>18</v>
      </c>
      <c r="L3" s="25" t="s">
        <v>19</v>
      </c>
      <c r="M3" s="25" t="s">
        <v>20</v>
      </c>
      <c r="N3" s="27" t="s">
        <v>21</v>
      </c>
      <c r="O3" s="25" t="s">
        <v>22</v>
      </c>
      <c r="P3" s="27" t="s">
        <v>23</v>
      </c>
      <c r="Q3" s="48"/>
      <c r="R3" s="43"/>
      <c r="S3" s="39"/>
    </row>
    <row r="4" spans="1:19" x14ac:dyDescent="0.25">
      <c r="A4" s="1">
        <v>1</v>
      </c>
      <c r="B4" s="15" t="s">
        <v>71</v>
      </c>
      <c r="C4" s="15" t="s">
        <v>54</v>
      </c>
      <c r="D4" s="11">
        <v>3</v>
      </c>
      <c r="E4" s="11">
        <v>2</v>
      </c>
      <c r="F4" s="11">
        <v>0</v>
      </c>
      <c r="G4" s="11">
        <v>6</v>
      </c>
      <c r="H4" s="11">
        <v>8</v>
      </c>
      <c r="I4" s="12">
        <v>5</v>
      </c>
      <c r="J4" s="11">
        <v>3</v>
      </c>
      <c r="K4" s="11">
        <v>3</v>
      </c>
      <c r="L4" s="11">
        <v>3</v>
      </c>
      <c r="M4" s="11">
        <v>3</v>
      </c>
      <c r="N4" s="11">
        <v>3</v>
      </c>
      <c r="O4" s="11">
        <v>3</v>
      </c>
      <c r="P4" s="11">
        <v>3</v>
      </c>
      <c r="Q4" s="11">
        <v>7</v>
      </c>
      <c r="R4" s="11">
        <f>SUM(D4:Q4)</f>
        <v>52</v>
      </c>
    </row>
    <row r="5" spans="1:19" x14ac:dyDescent="0.25">
      <c r="A5" s="1">
        <v>2</v>
      </c>
      <c r="B5" s="15" t="s">
        <v>74</v>
      </c>
      <c r="C5" s="15" t="s">
        <v>55</v>
      </c>
      <c r="D5" s="11">
        <v>3</v>
      </c>
      <c r="E5" s="11">
        <v>3</v>
      </c>
      <c r="F5" s="11">
        <v>5</v>
      </c>
      <c r="G5" s="11">
        <v>7</v>
      </c>
      <c r="H5" s="11">
        <v>8</v>
      </c>
      <c r="I5" s="12">
        <v>6</v>
      </c>
      <c r="J5" s="11">
        <v>4</v>
      </c>
      <c r="K5" s="11">
        <v>4</v>
      </c>
      <c r="L5" s="11">
        <v>8</v>
      </c>
      <c r="M5" s="11">
        <v>4</v>
      </c>
      <c r="N5" s="11">
        <v>4</v>
      </c>
      <c r="O5" s="11">
        <v>4</v>
      </c>
      <c r="P5" s="11">
        <v>4</v>
      </c>
      <c r="Q5" s="11">
        <v>9</v>
      </c>
      <c r="R5" s="11">
        <f t="shared" ref="R5:R21" si="0">SUM(D5:Q5)</f>
        <v>73</v>
      </c>
    </row>
    <row r="6" spans="1:19" x14ac:dyDescent="0.25">
      <c r="A6" s="1">
        <v>3</v>
      </c>
      <c r="B6" s="15" t="s">
        <v>72</v>
      </c>
      <c r="C6" s="15" t="s">
        <v>54</v>
      </c>
      <c r="D6" s="11">
        <v>2</v>
      </c>
      <c r="E6" s="11">
        <v>2</v>
      </c>
      <c r="F6" s="11">
        <v>5</v>
      </c>
      <c r="G6" s="11">
        <v>7</v>
      </c>
      <c r="H6" s="11">
        <v>5</v>
      </c>
      <c r="I6" s="12">
        <v>1</v>
      </c>
      <c r="J6" s="11">
        <v>4</v>
      </c>
      <c r="K6" s="11">
        <v>5</v>
      </c>
      <c r="L6" s="11">
        <v>6</v>
      </c>
      <c r="M6" s="11">
        <v>4</v>
      </c>
      <c r="N6" s="11">
        <v>6</v>
      </c>
      <c r="O6" s="11">
        <v>7</v>
      </c>
      <c r="P6" s="11">
        <v>3</v>
      </c>
      <c r="Q6" s="11">
        <v>10</v>
      </c>
      <c r="R6" s="11">
        <f t="shared" si="0"/>
        <v>67</v>
      </c>
    </row>
    <row r="7" spans="1:19" x14ac:dyDescent="0.25">
      <c r="A7" s="1">
        <v>4</v>
      </c>
      <c r="B7" s="15" t="s">
        <v>73</v>
      </c>
      <c r="C7" s="15" t="s">
        <v>54</v>
      </c>
      <c r="D7" s="11">
        <v>5</v>
      </c>
      <c r="E7" s="11">
        <v>4</v>
      </c>
      <c r="F7" s="11">
        <v>5</v>
      </c>
      <c r="G7" s="11">
        <v>7</v>
      </c>
      <c r="H7" s="11">
        <v>9</v>
      </c>
      <c r="I7" s="12">
        <v>8</v>
      </c>
      <c r="J7" s="26">
        <v>5</v>
      </c>
      <c r="K7" s="24">
        <v>5</v>
      </c>
      <c r="L7" s="24">
        <v>8</v>
      </c>
      <c r="M7" s="24">
        <v>5</v>
      </c>
      <c r="N7" s="26">
        <v>4</v>
      </c>
      <c r="O7" s="24">
        <v>5</v>
      </c>
      <c r="P7" s="26">
        <v>5</v>
      </c>
      <c r="Q7" s="26">
        <v>3</v>
      </c>
      <c r="R7" s="11">
        <f t="shared" si="0"/>
        <v>78</v>
      </c>
    </row>
    <row r="8" spans="1:19" x14ac:dyDescent="0.25">
      <c r="A8" s="1">
        <v>5</v>
      </c>
      <c r="B8" s="15" t="s">
        <v>75</v>
      </c>
      <c r="C8" s="15" t="s">
        <v>54</v>
      </c>
      <c r="D8" s="11">
        <v>5</v>
      </c>
      <c r="E8" s="11">
        <v>5</v>
      </c>
      <c r="F8" s="11">
        <v>3</v>
      </c>
      <c r="G8" s="11">
        <v>3</v>
      </c>
      <c r="H8" s="11">
        <v>8</v>
      </c>
      <c r="I8" s="12">
        <v>5</v>
      </c>
      <c r="J8" s="14">
        <v>5</v>
      </c>
      <c r="K8" s="4">
        <v>5</v>
      </c>
      <c r="L8" s="4">
        <v>8</v>
      </c>
      <c r="M8" s="4">
        <v>5</v>
      </c>
      <c r="N8" s="4">
        <v>3</v>
      </c>
      <c r="O8" s="4">
        <v>3</v>
      </c>
      <c r="P8" s="4">
        <v>5</v>
      </c>
      <c r="Q8" s="4">
        <v>7</v>
      </c>
      <c r="R8" s="11">
        <f t="shared" si="0"/>
        <v>70</v>
      </c>
    </row>
    <row r="9" spans="1:19" ht="16.5" x14ac:dyDescent="0.3">
      <c r="A9" s="1">
        <v>6</v>
      </c>
      <c r="B9" s="15" t="s">
        <v>76</v>
      </c>
      <c r="C9" s="15" t="s">
        <v>54</v>
      </c>
      <c r="D9" s="11">
        <v>4</v>
      </c>
      <c r="E9" s="11">
        <v>4</v>
      </c>
      <c r="F9" s="11">
        <v>3</v>
      </c>
      <c r="G9" s="11">
        <v>0</v>
      </c>
      <c r="H9" s="11">
        <v>7</v>
      </c>
      <c r="I9" s="12">
        <v>7</v>
      </c>
      <c r="J9" s="36">
        <v>3</v>
      </c>
      <c r="K9" s="36">
        <v>3</v>
      </c>
      <c r="L9" s="36">
        <v>4</v>
      </c>
      <c r="M9" s="36">
        <v>3</v>
      </c>
      <c r="N9" s="36">
        <v>3</v>
      </c>
      <c r="O9" s="36">
        <v>3</v>
      </c>
      <c r="P9" s="36">
        <v>3</v>
      </c>
      <c r="Q9" s="37">
        <v>5</v>
      </c>
      <c r="R9" s="11">
        <f t="shared" si="0"/>
        <v>52</v>
      </c>
    </row>
    <row r="10" spans="1:19" x14ac:dyDescent="0.25">
      <c r="A10" s="1">
        <v>7</v>
      </c>
      <c r="B10" s="15" t="s">
        <v>77</v>
      </c>
      <c r="C10" s="15" t="s">
        <v>55</v>
      </c>
      <c r="D10" s="11">
        <v>4</v>
      </c>
      <c r="E10" s="11">
        <v>2</v>
      </c>
      <c r="F10" s="11">
        <v>3</v>
      </c>
      <c r="G10" s="11">
        <v>5</v>
      </c>
      <c r="H10" s="11">
        <v>7</v>
      </c>
      <c r="I10" s="12">
        <v>7</v>
      </c>
      <c r="J10" s="11">
        <v>4</v>
      </c>
      <c r="K10" s="11">
        <v>5</v>
      </c>
      <c r="L10" s="11">
        <v>8</v>
      </c>
      <c r="M10" s="11">
        <v>4</v>
      </c>
      <c r="N10" s="11">
        <v>4</v>
      </c>
      <c r="O10" s="11">
        <v>4</v>
      </c>
      <c r="P10" s="11">
        <v>4</v>
      </c>
      <c r="Q10" s="11">
        <v>7</v>
      </c>
      <c r="R10" s="11">
        <f t="shared" si="0"/>
        <v>68</v>
      </c>
    </row>
    <row r="11" spans="1:19" x14ac:dyDescent="0.25">
      <c r="A11" s="1">
        <v>8</v>
      </c>
      <c r="B11" s="15" t="s">
        <v>78</v>
      </c>
      <c r="C11" s="15" t="s">
        <v>55</v>
      </c>
      <c r="D11" s="11">
        <v>6</v>
      </c>
      <c r="E11" s="11">
        <v>4</v>
      </c>
      <c r="F11" s="11">
        <v>7</v>
      </c>
      <c r="G11" s="11">
        <v>4</v>
      </c>
      <c r="H11" s="11">
        <v>8</v>
      </c>
      <c r="I11" s="12">
        <v>4</v>
      </c>
      <c r="J11" s="11">
        <v>5</v>
      </c>
      <c r="K11" s="11">
        <v>3</v>
      </c>
      <c r="L11" s="11">
        <v>4</v>
      </c>
      <c r="M11" s="11">
        <v>2</v>
      </c>
      <c r="N11" s="11">
        <v>5</v>
      </c>
      <c r="O11" s="11">
        <v>5</v>
      </c>
      <c r="P11" s="11">
        <v>8</v>
      </c>
      <c r="Q11" s="11">
        <v>3</v>
      </c>
      <c r="R11" s="11">
        <f t="shared" si="0"/>
        <v>68</v>
      </c>
    </row>
    <row r="12" spans="1:19" x14ac:dyDescent="0.25">
      <c r="A12" s="1">
        <v>9</v>
      </c>
      <c r="B12" s="15" t="s">
        <v>79</v>
      </c>
      <c r="C12" s="15" t="s">
        <v>54</v>
      </c>
      <c r="D12" s="11">
        <v>3</v>
      </c>
      <c r="E12" s="11">
        <v>10</v>
      </c>
      <c r="F12" s="11">
        <v>3</v>
      </c>
      <c r="G12" s="11">
        <v>7</v>
      </c>
      <c r="H12" s="11">
        <v>7</v>
      </c>
      <c r="I12" s="12">
        <v>6</v>
      </c>
      <c r="J12" s="11">
        <v>10</v>
      </c>
      <c r="K12" s="10">
        <v>10</v>
      </c>
      <c r="L12" s="11">
        <v>10</v>
      </c>
      <c r="M12" s="10">
        <v>5</v>
      </c>
      <c r="N12" s="10">
        <v>5</v>
      </c>
      <c r="O12" s="10">
        <v>10</v>
      </c>
      <c r="P12" s="10">
        <v>4</v>
      </c>
      <c r="Q12" s="17">
        <v>6</v>
      </c>
      <c r="R12" s="11">
        <f t="shared" si="0"/>
        <v>96</v>
      </c>
    </row>
    <row r="13" spans="1:19" x14ac:dyDescent="0.25">
      <c r="A13" s="1">
        <v>10</v>
      </c>
      <c r="B13" s="15" t="s">
        <v>80</v>
      </c>
      <c r="C13" s="15" t="s">
        <v>54</v>
      </c>
      <c r="D13" s="11">
        <v>3</v>
      </c>
      <c r="E13" s="11">
        <v>3</v>
      </c>
      <c r="F13" s="11">
        <v>4</v>
      </c>
      <c r="G13" s="11">
        <v>10</v>
      </c>
      <c r="H13" s="11">
        <v>7</v>
      </c>
      <c r="I13" s="12">
        <v>5</v>
      </c>
      <c r="J13" s="11">
        <v>5</v>
      </c>
      <c r="K13" s="10">
        <v>4</v>
      </c>
      <c r="L13" s="10">
        <v>8</v>
      </c>
      <c r="M13" s="10">
        <v>5</v>
      </c>
      <c r="N13" s="10">
        <v>5</v>
      </c>
      <c r="O13" s="10">
        <v>10</v>
      </c>
      <c r="P13" s="10">
        <v>4</v>
      </c>
      <c r="Q13" s="17">
        <v>10</v>
      </c>
      <c r="R13" s="11">
        <f t="shared" si="0"/>
        <v>83</v>
      </c>
    </row>
    <row r="14" spans="1:19" x14ac:dyDescent="0.25">
      <c r="A14" s="1">
        <v>11</v>
      </c>
      <c r="B14" s="15" t="s">
        <v>81</v>
      </c>
      <c r="C14" s="15" t="s">
        <v>54</v>
      </c>
      <c r="D14" s="11">
        <v>5</v>
      </c>
      <c r="E14" s="11">
        <v>3</v>
      </c>
      <c r="F14" s="11">
        <v>4</v>
      </c>
      <c r="G14" s="11">
        <v>7</v>
      </c>
      <c r="H14" s="11">
        <v>6</v>
      </c>
      <c r="I14" s="12">
        <v>8</v>
      </c>
      <c r="J14" s="11">
        <v>4</v>
      </c>
      <c r="K14" s="10">
        <v>5</v>
      </c>
      <c r="L14" s="10">
        <v>8</v>
      </c>
      <c r="M14" s="10">
        <v>4</v>
      </c>
      <c r="N14" s="10">
        <v>10</v>
      </c>
      <c r="O14" s="10">
        <v>10</v>
      </c>
      <c r="P14" s="10">
        <v>4</v>
      </c>
      <c r="Q14" s="10">
        <v>7</v>
      </c>
      <c r="R14" s="11">
        <f t="shared" si="0"/>
        <v>85</v>
      </c>
    </row>
    <row r="15" spans="1:19" x14ac:dyDescent="0.25">
      <c r="A15" s="1">
        <v>12</v>
      </c>
      <c r="B15" s="15" t="s">
        <v>82</v>
      </c>
      <c r="C15" s="15" t="s">
        <v>54</v>
      </c>
      <c r="D15" s="11">
        <v>5</v>
      </c>
      <c r="E15" s="11">
        <v>4</v>
      </c>
      <c r="F15" s="11">
        <v>5</v>
      </c>
      <c r="G15" s="11">
        <v>7</v>
      </c>
      <c r="H15" s="11">
        <v>8</v>
      </c>
      <c r="I15" s="12">
        <v>8</v>
      </c>
      <c r="J15" s="26">
        <v>5</v>
      </c>
      <c r="K15" s="24">
        <v>5</v>
      </c>
      <c r="L15" s="24">
        <v>8</v>
      </c>
      <c r="M15" s="24">
        <v>5</v>
      </c>
      <c r="N15" s="26">
        <v>4</v>
      </c>
      <c r="O15" s="24">
        <v>5</v>
      </c>
      <c r="P15" s="26">
        <v>5</v>
      </c>
      <c r="Q15" s="26">
        <v>4</v>
      </c>
      <c r="R15" s="11">
        <f t="shared" si="0"/>
        <v>78</v>
      </c>
    </row>
    <row r="16" spans="1:19" x14ac:dyDescent="0.25">
      <c r="A16" s="1">
        <v>13</v>
      </c>
      <c r="B16" s="15" t="s">
        <v>83</v>
      </c>
      <c r="C16" s="15" t="s">
        <v>54</v>
      </c>
      <c r="D16" s="11">
        <v>3</v>
      </c>
      <c r="E16" s="11">
        <v>3</v>
      </c>
      <c r="F16" s="11">
        <v>4</v>
      </c>
      <c r="G16" s="11">
        <v>5</v>
      </c>
      <c r="H16" s="11">
        <v>5</v>
      </c>
      <c r="I16" s="12">
        <v>8</v>
      </c>
      <c r="J16" s="14">
        <v>5</v>
      </c>
      <c r="K16" s="4">
        <v>5</v>
      </c>
      <c r="L16" s="4">
        <v>8</v>
      </c>
      <c r="M16" s="4">
        <v>5</v>
      </c>
      <c r="N16" s="4">
        <v>3</v>
      </c>
      <c r="O16" s="4">
        <v>3</v>
      </c>
      <c r="P16" s="4">
        <v>5</v>
      </c>
      <c r="Q16" s="4">
        <v>7</v>
      </c>
      <c r="R16" s="11">
        <f t="shared" si="0"/>
        <v>69</v>
      </c>
    </row>
    <row r="17" spans="1:18" x14ac:dyDescent="0.25">
      <c r="A17" s="1">
        <v>14</v>
      </c>
      <c r="B17" s="15" t="s">
        <v>84</v>
      </c>
      <c r="C17" s="15" t="s">
        <v>54</v>
      </c>
      <c r="D17" s="11">
        <v>2</v>
      </c>
      <c r="E17" s="11">
        <v>3</v>
      </c>
      <c r="F17" s="11">
        <v>2</v>
      </c>
      <c r="G17" s="11">
        <v>2</v>
      </c>
      <c r="H17" s="11">
        <v>2</v>
      </c>
      <c r="I17" s="12">
        <v>3</v>
      </c>
      <c r="J17" s="11">
        <v>3</v>
      </c>
      <c r="K17" s="10">
        <v>3</v>
      </c>
      <c r="L17" s="10">
        <v>3</v>
      </c>
      <c r="M17" s="10">
        <v>3</v>
      </c>
      <c r="N17" s="10">
        <v>2</v>
      </c>
      <c r="O17" s="10">
        <v>2</v>
      </c>
      <c r="P17" s="10">
        <v>2</v>
      </c>
      <c r="Q17" s="10">
        <v>2</v>
      </c>
      <c r="R17" s="11">
        <f t="shared" si="0"/>
        <v>34</v>
      </c>
    </row>
    <row r="18" spans="1:18" x14ac:dyDescent="0.25">
      <c r="A18" s="1">
        <v>15</v>
      </c>
      <c r="B18" s="15" t="s">
        <v>85</v>
      </c>
      <c r="C18" s="15" t="s">
        <v>54</v>
      </c>
      <c r="D18" s="11">
        <v>5</v>
      </c>
      <c r="E18" s="11">
        <v>9</v>
      </c>
      <c r="F18" s="11">
        <v>7</v>
      </c>
      <c r="G18" s="11">
        <v>9</v>
      </c>
      <c r="H18" s="11">
        <v>10</v>
      </c>
      <c r="I18" s="12">
        <v>3</v>
      </c>
      <c r="J18" s="11">
        <v>5</v>
      </c>
      <c r="K18" s="10">
        <v>5</v>
      </c>
      <c r="L18" s="10">
        <v>1</v>
      </c>
      <c r="M18" s="10">
        <v>5</v>
      </c>
      <c r="N18" s="10">
        <v>5</v>
      </c>
      <c r="O18" s="10">
        <v>5</v>
      </c>
      <c r="P18" s="10">
        <v>5</v>
      </c>
      <c r="Q18" s="17">
        <v>4</v>
      </c>
      <c r="R18" s="11">
        <f t="shared" si="0"/>
        <v>78</v>
      </c>
    </row>
    <row r="19" spans="1:18" x14ac:dyDescent="0.25">
      <c r="A19" s="1">
        <v>16</v>
      </c>
      <c r="B19" s="15" t="s">
        <v>86</v>
      </c>
      <c r="C19" s="15" t="s">
        <v>54</v>
      </c>
      <c r="D19" s="11">
        <v>6</v>
      </c>
      <c r="E19" s="11">
        <v>4</v>
      </c>
      <c r="F19" s="11">
        <v>6</v>
      </c>
      <c r="G19" s="11">
        <v>7</v>
      </c>
      <c r="H19" s="11">
        <v>9</v>
      </c>
      <c r="I19" s="12">
        <v>10</v>
      </c>
      <c r="J19" s="11">
        <v>2</v>
      </c>
      <c r="K19" s="11">
        <v>4</v>
      </c>
      <c r="L19" s="11">
        <v>9</v>
      </c>
      <c r="M19" s="11">
        <v>3</v>
      </c>
      <c r="N19" s="11">
        <v>9</v>
      </c>
      <c r="O19" s="11">
        <v>5</v>
      </c>
      <c r="P19" s="11">
        <v>4</v>
      </c>
      <c r="Q19" s="11">
        <v>6</v>
      </c>
      <c r="R19" s="11">
        <f t="shared" si="0"/>
        <v>84</v>
      </c>
    </row>
    <row r="20" spans="1:18" x14ac:dyDescent="0.25">
      <c r="A20" s="1">
        <v>17</v>
      </c>
      <c r="B20" s="15" t="s">
        <v>87</v>
      </c>
      <c r="C20" s="15" t="s">
        <v>54</v>
      </c>
      <c r="D20" s="11">
        <v>1</v>
      </c>
      <c r="E20" s="11">
        <v>1</v>
      </c>
      <c r="F20" s="11">
        <v>4</v>
      </c>
      <c r="G20" s="11">
        <v>7</v>
      </c>
      <c r="H20" s="11">
        <v>5</v>
      </c>
      <c r="I20" s="12">
        <v>5</v>
      </c>
      <c r="J20" s="14">
        <v>4</v>
      </c>
      <c r="K20" s="4">
        <v>4</v>
      </c>
      <c r="L20" s="4">
        <v>8</v>
      </c>
      <c r="M20" s="4">
        <v>4</v>
      </c>
      <c r="N20" s="4">
        <v>5</v>
      </c>
      <c r="O20" s="4">
        <v>5</v>
      </c>
      <c r="P20" s="4">
        <v>5</v>
      </c>
      <c r="Q20" s="4">
        <v>8</v>
      </c>
      <c r="R20" s="11">
        <f t="shared" si="0"/>
        <v>66</v>
      </c>
    </row>
    <row r="21" spans="1:18" x14ac:dyDescent="0.25">
      <c r="A21" s="1">
        <v>18</v>
      </c>
      <c r="B21" s="15" t="s">
        <v>88</v>
      </c>
      <c r="C21" s="15" t="s">
        <v>55</v>
      </c>
      <c r="D21" s="11">
        <v>7</v>
      </c>
      <c r="E21" s="11">
        <v>8</v>
      </c>
      <c r="F21" s="11">
        <v>4</v>
      </c>
      <c r="G21" s="11">
        <v>7</v>
      </c>
      <c r="H21" s="11">
        <v>5</v>
      </c>
      <c r="I21" s="12">
        <v>5</v>
      </c>
      <c r="J21" s="14">
        <v>7</v>
      </c>
      <c r="K21" s="4">
        <v>4</v>
      </c>
      <c r="L21" s="4">
        <v>8</v>
      </c>
      <c r="M21" s="4">
        <v>4</v>
      </c>
      <c r="N21" s="4">
        <v>5</v>
      </c>
      <c r="O21" s="4">
        <v>4</v>
      </c>
      <c r="P21" s="4">
        <v>4</v>
      </c>
      <c r="Q21" s="4">
        <v>10</v>
      </c>
      <c r="R21" s="11">
        <f t="shared" si="0"/>
        <v>82</v>
      </c>
    </row>
  </sheetData>
  <mergeCells count="7">
    <mergeCell ref="R2:R3"/>
    <mergeCell ref="D2:E2"/>
    <mergeCell ref="F2:G2"/>
    <mergeCell ref="I2:I3"/>
    <mergeCell ref="J2:K2"/>
    <mergeCell ref="M2:P2"/>
    <mergeCell ref="Q2:Q3"/>
  </mergeCells>
  <conditionalFormatting sqref="B8:C8">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4" workbookViewId="0">
      <selection activeCell="J15" sqref="J15"/>
    </sheetView>
  </sheetViews>
  <sheetFormatPr defaultRowHeight="15" x14ac:dyDescent="0.25"/>
  <cols>
    <col min="2" max="2" width="24" bestFit="1" customWidth="1"/>
  </cols>
  <sheetData>
    <row r="1" spans="1:19" ht="90" x14ac:dyDescent="0.25">
      <c r="A1" s="40" t="s">
        <v>1</v>
      </c>
      <c r="B1" s="40" t="s">
        <v>0</v>
      </c>
      <c r="C1" s="40"/>
      <c r="D1" s="40" t="s">
        <v>12</v>
      </c>
      <c r="E1" s="40" t="s">
        <v>39</v>
      </c>
      <c r="F1" s="40" t="s">
        <v>40</v>
      </c>
      <c r="G1" s="40" t="s">
        <v>41</v>
      </c>
      <c r="H1" s="40" t="s">
        <v>42</v>
      </c>
      <c r="I1" s="41"/>
      <c r="J1" s="40" t="s">
        <v>43</v>
      </c>
      <c r="K1" s="40" t="s">
        <v>15</v>
      </c>
      <c r="L1" s="40" t="s">
        <v>44</v>
      </c>
      <c r="M1" s="40" t="s">
        <v>45</v>
      </c>
      <c r="N1" s="40" t="s">
        <v>46</v>
      </c>
      <c r="O1" s="40" t="s">
        <v>47</v>
      </c>
      <c r="P1" s="40" t="s">
        <v>48</v>
      </c>
      <c r="Q1" s="40"/>
      <c r="R1" s="40"/>
      <c r="S1" s="40"/>
    </row>
    <row r="2" spans="1:19" x14ac:dyDescent="0.25">
      <c r="A2" s="1">
        <v>1</v>
      </c>
      <c r="B2" s="9" t="str">
        <f>VLOOKUP(A2,'Tugas 1 PR'!$A$4:$C$21,2,0)</f>
        <v>ABDUL AZIZ</v>
      </c>
      <c r="C2" s="9" t="str">
        <f>VLOOKUP(A2,'Tugas 1 PR'!$A$4:$C$21,3,0)</f>
        <v>L</v>
      </c>
      <c r="D2" s="18">
        <v>5</v>
      </c>
      <c r="E2" s="18">
        <v>6</v>
      </c>
      <c r="F2" s="18">
        <v>6</v>
      </c>
      <c r="G2" s="18">
        <v>8</v>
      </c>
      <c r="H2" s="18">
        <v>5</v>
      </c>
      <c r="I2" s="19">
        <f>SUM(D2:H2)</f>
        <v>30</v>
      </c>
      <c r="J2" s="20">
        <v>5</v>
      </c>
      <c r="K2" s="20">
        <v>7</v>
      </c>
      <c r="L2" s="20">
        <v>3</v>
      </c>
      <c r="M2" s="20">
        <v>5</v>
      </c>
      <c r="N2" s="20">
        <v>4</v>
      </c>
      <c r="O2" s="20">
        <v>3</v>
      </c>
      <c r="P2" s="20">
        <v>8</v>
      </c>
      <c r="Q2" s="20">
        <v>10</v>
      </c>
      <c r="R2" s="18">
        <f>SUM(J2:Q2)</f>
        <v>45</v>
      </c>
      <c r="S2" s="21">
        <f>I2+R2</f>
        <v>75</v>
      </c>
    </row>
    <row r="3" spans="1:19" x14ac:dyDescent="0.25">
      <c r="A3" s="1">
        <v>2</v>
      </c>
      <c r="B3" s="9" t="str">
        <f>VLOOKUP(A3,'Tugas 1 PR'!$A$4:$C$21,2,0)</f>
        <v>ACHDA SYAKILA</v>
      </c>
      <c r="C3" s="9" t="str">
        <f>VLOOKUP(A3,'Tugas 1 PR'!$A$4:$C$21,3,0)</f>
        <v>P</v>
      </c>
      <c r="D3" s="18">
        <v>10</v>
      </c>
      <c r="E3" s="18">
        <v>10</v>
      </c>
      <c r="F3" s="18">
        <v>10</v>
      </c>
      <c r="G3" s="18">
        <v>10</v>
      </c>
      <c r="H3" s="18">
        <v>10</v>
      </c>
      <c r="I3" s="19">
        <f t="shared" ref="I3:I19" si="0">SUM(D3:H3)</f>
        <v>50</v>
      </c>
      <c r="J3" s="20">
        <v>5</v>
      </c>
      <c r="K3" s="20">
        <v>7</v>
      </c>
      <c r="L3" s="20">
        <v>3</v>
      </c>
      <c r="M3" s="20">
        <v>3</v>
      </c>
      <c r="N3" s="20">
        <v>4</v>
      </c>
      <c r="O3" s="20">
        <v>4</v>
      </c>
      <c r="P3" s="20">
        <v>7</v>
      </c>
      <c r="Q3" s="20">
        <v>6</v>
      </c>
      <c r="R3" s="18">
        <f t="shared" ref="R3:R19" si="1">SUM(J3:Q3)</f>
        <v>39</v>
      </c>
      <c r="S3" s="21">
        <f t="shared" ref="S3:S19" si="2">I3+R3</f>
        <v>89</v>
      </c>
    </row>
    <row r="4" spans="1:19" x14ac:dyDescent="0.25">
      <c r="A4" s="1">
        <v>3</v>
      </c>
      <c r="B4" s="9" t="str">
        <f>VLOOKUP(A4,'Tugas 1 PR'!$A$4:$C$21,2,0)</f>
        <v>ALDO PRATAMA</v>
      </c>
      <c r="C4" s="9" t="str">
        <f>VLOOKUP(A4,'Tugas 1 PR'!$A$4:$C$21,3,0)</f>
        <v>L</v>
      </c>
      <c r="D4" s="18">
        <v>5</v>
      </c>
      <c r="E4" s="18">
        <v>3</v>
      </c>
      <c r="F4" s="18">
        <v>5</v>
      </c>
      <c r="G4" s="18">
        <v>8</v>
      </c>
      <c r="H4" s="18">
        <v>5</v>
      </c>
      <c r="I4" s="19">
        <f t="shared" si="0"/>
        <v>26</v>
      </c>
      <c r="J4" s="18">
        <v>5</v>
      </c>
      <c r="K4" s="20">
        <v>4</v>
      </c>
      <c r="L4" s="20">
        <v>3</v>
      </c>
      <c r="M4" s="20">
        <v>4</v>
      </c>
      <c r="N4" s="20">
        <v>3</v>
      </c>
      <c r="O4" s="20">
        <v>5</v>
      </c>
      <c r="P4" s="20">
        <v>8</v>
      </c>
      <c r="Q4" s="20">
        <v>8</v>
      </c>
      <c r="R4" s="18">
        <f t="shared" si="1"/>
        <v>40</v>
      </c>
      <c r="S4" s="21">
        <f t="shared" si="2"/>
        <v>66</v>
      </c>
    </row>
    <row r="5" spans="1:19" x14ac:dyDescent="0.25">
      <c r="A5" s="1">
        <v>4</v>
      </c>
      <c r="B5" s="9" t="str">
        <f>VLOOKUP(A5,'Tugas 1 PR'!$A$4:$C$21,2,0)</f>
        <v>ALFIN GUNAWAN</v>
      </c>
      <c r="C5" s="9" t="str">
        <f>VLOOKUP(A5,'Tugas 1 PR'!$A$4:$C$21,3,0)</f>
        <v>L</v>
      </c>
      <c r="D5" s="18">
        <v>6</v>
      </c>
      <c r="E5" s="18">
        <v>7</v>
      </c>
      <c r="F5" s="18">
        <v>7</v>
      </c>
      <c r="G5" s="18">
        <v>8</v>
      </c>
      <c r="H5" s="18">
        <v>7</v>
      </c>
      <c r="I5" s="19">
        <f t="shared" si="0"/>
        <v>35</v>
      </c>
      <c r="J5" s="20">
        <v>5</v>
      </c>
      <c r="K5" s="20">
        <v>7</v>
      </c>
      <c r="L5" s="20">
        <v>3</v>
      </c>
      <c r="M5" s="20">
        <v>3</v>
      </c>
      <c r="N5" s="20">
        <v>4</v>
      </c>
      <c r="O5" s="20">
        <v>4</v>
      </c>
      <c r="P5" s="20">
        <v>7</v>
      </c>
      <c r="Q5" s="20">
        <v>10</v>
      </c>
      <c r="R5" s="18">
        <f t="shared" si="1"/>
        <v>43</v>
      </c>
      <c r="S5" s="21">
        <f t="shared" si="2"/>
        <v>78</v>
      </c>
    </row>
    <row r="6" spans="1:19" x14ac:dyDescent="0.25">
      <c r="A6" s="1">
        <v>5</v>
      </c>
      <c r="B6" s="9" t="str">
        <f>VLOOKUP(A6,'Tugas 1 PR'!$A$4:$C$21,2,0)</f>
        <v>ARIK FEBYAN</v>
      </c>
      <c r="C6" s="9" t="str">
        <f>VLOOKUP(A6,'Tugas 1 PR'!$A$4:$C$21,3,0)</f>
        <v>L</v>
      </c>
      <c r="D6" s="18">
        <v>2</v>
      </c>
      <c r="E6" s="18">
        <v>1</v>
      </c>
      <c r="F6" s="18">
        <v>4</v>
      </c>
      <c r="G6" s="18">
        <v>7</v>
      </c>
      <c r="H6" s="18">
        <v>7</v>
      </c>
      <c r="I6" s="19">
        <f t="shared" si="0"/>
        <v>21</v>
      </c>
      <c r="J6" s="18">
        <v>5</v>
      </c>
      <c r="K6" s="18">
        <v>7</v>
      </c>
      <c r="L6" s="18">
        <v>5</v>
      </c>
      <c r="M6" s="18">
        <v>5</v>
      </c>
      <c r="N6" s="18">
        <v>5</v>
      </c>
      <c r="O6" s="18">
        <v>5</v>
      </c>
      <c r="P6" s="18">
        <v>10</v>
      </c>
      <c r="Q6" s="18">
        <v>10</v>
      </c>
      <c r="R6" s="18">
        <f t="shared" si="1"/>
        <v>52</v>
      </c>
      <c r="S6" s="21">
        <f t="shared" si="2"/>
        <v>73</v>
      </c>
    </row>
    <row r="7" spans="1:19" x14ac:dyDescent="0.25">
      <c r="A7" s="1">
        <v>6</v>
      </c>
      <c r="B7" s="9" t="str">
        <f>VLOOKUP(A7,'Tugas 1 PR'!$A$4:$C$21,2,0)</f>
        <v>DENNY WAHYUDI</v>
      </c>
      <c r="C7" s="9" t="str">
        <f>VLOOKUP(A7,'Tugas 1 PR'!$A$4:$C$21,3,0)</f>
        <v>L</v>
      </c>
      <c r="D7" s="18">
        <v>8</v>
      </c>
      <c r="E7" s="18">
        <v>8</v>
      </c>
      <c r="F7" s="18">
        <v>2</v>
      </c>
      <c r="G7" s="18">
        <v>8</v>
      </c>
      <c r="H7" s="18">
        <v>7</v>
      </c>
      <c r="I7" s="19">
        <f t="shared" si="0"/>
        <v>33</v>
      </c>
      <c r="J7" s="20">
        <v>5</v>
      </c>
      <c r="K7" s="20">
        <v>7</v>
      </c>
      <c r="L7" s="20">
        <v>3</v>
      </c>
      <c r="M7" s="20">
        <v>5</v>
      </c>
      <c r="N7" s="20">
        <v>3</v>
      </c>
      <c r="O7" s="20">
        <v>3</v>
      </c>
      <c r="P7" s="20">
        <v>8</v>
      </c>
      <c r="Q7" s="20">
        <v>10</v>
      </c>
      <c r="R7" s="18">
        <f t="shared" si="1"/>
        <v>44</v>
      </c>
      <c r="S7" s="21">
        <f t="shared" si="2"/>
        <v>77</v>
      </c>
    </row>
    <row r="8" spans="1:19" x14ac:dyDescent="0.25">
      <c r="A8" s="1">
        <v>7</v>
      </c>
      <c r="B8" s="9" t="str">
        <f>VLOOKUP(A8,'Tugas 1 PR'!$A$4:$C$21,2,0)</f>
        <v>DITA FEBRIANTI</v>
      </c>
      <c r="C8" s="9" t="str">
        <f>VLOOKUP(A8,'Tugas 1 PR'!$A$4:$C$21,3,0)</f>
        <v>P</v>
      </c>
      <c r="D8" s="18">
        <v>5</v>
      </c>
      <c r="E8" s="18">
        <v>6</v>
      </c>
      <c r="F8" s="18">
        <v>6</v>
      </c>
      <c r="G8" s="18">
        <v>8</v>
      </c>
      <c r="H8" s="18">
        <v>5</v>
      </c>
      <c r="I8" s="19">
        <f t="shared" si="0"/>
        <v>30</v>
      </c>
      <c r="J8" s="20">
        <v>5</v>
      </c>
      <c r="K8" s="20">
        <v>7</v>
      </c>
      <c r="L8" s="20">
        <v>5</v>
      </c>
      <c r="M8" s="20">
        <v>5</v>
      </c>
      <c r="N8" s="20">
        <v>5</v>
      </c>
      <c r="O8" s="20">
        <v>5</v>
      </c>
      <c r="P8" s="20">
        <v>8</v>
      </c>
      <c r="Q8" s="20">
        <v>8</v>
      </c>
      <c r="R8" s="18">
        <f t="shared" si="1"/>
        <v>48</v>
      </c>
      <c r="S8" s="21">
        <f t="shared" si="2"/>
        <v>78</v>
      </c>
    </row>
    <row r="9" spans="1:19" x14ac:dyDescent="0.25">
      <c r="A9" s="1">
        <v>8</v>
      </c>
      <c r="B9" s="9" t="str">
        <f>VLOOKUP(A9,'Tugas 1 PR'!$A$4:$C$21,2,0)</f>
        <v>DWI LULU</v>
      </c>
      <c r="C9" s="9" t="str">
        <f>VLOOKUP(A9,'Tugas 1 PR'!$A$4:$C$21,3,0)</f>
        <v>P</v>
      </c>
      <c r="D9" s="18">
        <v>9</v>
      </c>
      <c r="E9" s="18">
        <v>8</v>
      </c>
      <c r="F9" s="18">
        <v>3</v>
      </c>
      <c r="G9" s="18">
        <v>8</v>
      </c>
      <c r="H9" s="18">
        <v>7</v>
      </c>
      <c r="I9" s="19">
        <f t="shared" si="0"/>
        <v>35</v>
      </c>
      <c r="J9" s="20">
        <v>5</v>
      </c>
      <c r="K9" s="20">
        <v>7</v>
      </c>
      <c r="L9" s="20">
        <v>3</v>
      </c>
      <c r="M9" s="20">
        <v>3</v>
      </c>
      <c r="N9" s="20">
        <v>4</v>
      </c>
      <c r="O9" s="20">
        <v>4</v>
      </c>
      <c r="P9" s="20">
        <v>7</v>
      </c>
      <c r="Q9" s="20">
        <v>8</v>
      </c>
      <c r="R9" s="18">
        <f t="shared" si="1"/>
        <v>41</v>
      </c>
      <c r="S9" s="21">
        <f t="shared" si="2"/>
        <v>76</v>
      </c>
    </row>
    <row r="10" spans="1:19" x14ac:dyDescent="0.25">
      <c r="A10" s="1">
        <v>9</v>
      </c>
      <c r="B10" s="9" t="str">
        <f>VLOOKUP(A10,'Tugas 1 PR'!$A$4:$C$21,2,0)</f>
        <v>ELVAN PERDANA</v>
      </c>
      <c r="C10" s="9" t="str">
        <f>VLOOKUP(A10,'Tugas 1 PR'!$A$4:$C$21,3,0)</f>
        <v>L</v>
      </c>
      <c r="D10" s="18">
        <v>8</v>
      </c>
      <c r="E10" s="18">
        <v>8</v>
      </c>
      <c r="F10" s="18">
        <v>8</v>
      </c>
      <c r="G10" s="18">
        <v>2</v>
      </c>
      <c r="H10" s="18">
        <v>9</v>
      </c>
      <c r="I10" s="19">
        <f t="shared" si="0"/>
        <v>35</v>
      </c>
      <c r="J10" s="20">
        <v>5</v>
      </c>
      <c r="K10" s="20">
        <v>7</v>
      </c>
      <c r="L10" s="20">
        <v>5</v>
      </c>
      <c r="M10" s="20">
        <v>5</v>
      </c>
      <c r="N10" s="20">
        <v>5</v>
      </c>
      <c r="O10" s="20">
        <v>2</v>
      </c>
      <c r="P10" s="20">
        <v>5</v>
      </c>
      <c r="Q10" s="20">
        <v>2</v>
      </c>
      <c r="R10" s="18">
        <f t="shared" si="1"/>
        <v>36</v>
      </c>
      <c r="S10" s="21">
        <f t="shared" si="2"/>
        <v>71</v>
      </c>
    </row>
    <row r="11" spans="1:19" x14ac:dyDescent="0.25">
      <c r="A11" s="1">
        <v>10</v>
      </c>
      <c r="B11" s="9" t="str">
        <f>VLOOKUP(A11,'Tugas 1 PR'!$A$4:$C$21,2,0)</f>
        <v>FAHRUL BURNAMA</v>
      </c>
      <c r="C11" s="9" t="str">
        <f>VLOOKUP(A11,'Tugas 1 PR'!$A$4:$C$21,3,0)</f>
        <v>L</v>
      </c>
      <c r="D11" s="18">
        <v>7</v>
      </c>
      <c r="E11" s="18">
        <v>6</v>
      </c>
      <c r="F11" s="18">
        <v>1</v>
      </c>
      <c r="G11" s="18">
        <v>8</v>
      </c>
      <c r="H11" s="18">
        <v>7</v>
      </c>
      <c r="I11" s="19">
        <f t="shared" si="0"/>
        <v>29</v>
      </c>
      <c r="J11" s="20">
        <v>5</v>
      </c>
      <c r="K11" s="20">
        <v>7</v>
      </c>
      <c r="L11" s="20">
        <v>3</v>
      </c>
      <c r="M11" s="20">
        <v>3</v>
      </c>
      <c r="N11" s="20">
        <v>4</v>
      </c>
      <c r="O11" s="20">
        <v>4</v>
      </c>
      <c r="P11" s="20">
        <v>7</v>
      </c>
      <c r="Q11" s="20">
        <v>10</v>
      </c>
      <c r="R11" s="18">
        <f t="shared" si="1"/>
        <v>43</v>
      </c>
      <c r="S11" s="21">
        <f t="shared" si="2"/>
        <v>72</v>
      </c>
    </row>
    <row r="12" spans="1:19" x14ac:dyDescent="0.25">
      <c r="A12" s="1">
        <v>11</v>
      </c>
      <c r="B12" s="9" t="str">
        <f>VLOOKUP(A12,'Tugas 1 PR'!$A$4:$C$21,2,0)</f>
        <v>FEBYAN ALFAREZA</v>
      </c>
      <c r="C12" s="9" t="str">
        <f>VLOOKUP(A12,'Tugas 1 PR'!$A$4:$C$21,3,0)</f>
        <v>L</v>
      </c>
      <c r="D12" s="18">
        <v>7</v>
      </c>
      <c r="E12" s="18">
        <v>6</v>
      </c>
      <c r="F12" s="18">
        <v>7</v>
      </c>
      <c r="G12" s="18">
        <v>5</v>
      </c>
      <c r="H12" s="18">
        <v>7</v>
      </c>
      <c r="I12" s="19">
        <f t="shared" si="0"/>
        <v>32</v>
      </c>
      <c r="J12" s="18">
        <v>5</v>
      </c>
      <c r="K12" s="18">
        <v>7</v>
      </c>
      <c r="L12" s="18">
        <v>4</v>
      </c>
      <c r="M12" s="18">
        <v>4</v>
      </c>
      <c r="N12" s="18">
        <v>5</v>
      </c>
      <c r="O12" s="18">
        <v>4</v>
      </c>
      <c r="P12" s="18">
        <v>10</v>
      </c>
      <c r="Q12" s="18">
        <v>1</v>
      </c>
      <c r="R12" s="18">
        <f t="shared" si="1"/>
        <v>40</v>
      </c>
      <c r="S12" s="21">
        <f t="shared" si="2"/>
        <v>72</v>
      </c>
    </row>
    <row r="13" spans="1:19" x14ac:dyDescent="0.25">
      <c r="A13" s="1">
        <v>12</v>
      </c>
      <c r="B13" s="9" t="str">
        <f>VLOOKUP(A13,'Tugas 1 PR'!$A$4:$C$21,2,0)</f>
        <v>GILANG SURYA</v>
      </c>
      <c r="C13" s="9" t="str">
        <f>VLOOKUP(A13,'Tugas 1 PR'!$A$4:$C$21,3,0)</f>
        <v>L</v>
      </c>
      <c r="D13" s="18">
        <v>6</v>
      </c>
      <c r="E13" s="18">
        <v>5</v>
      </c>
      <c r="F13" s="18">
        <v>3</v>
      </c>
      <c r="G13" s="18">
        <v>8</v>
      </c>
      <c r="H13" s="18">
        <v>5</v>
      </c>
      <c r="I13" s="19">
        <f t="shared" si="0"/>
        <v>27</v>
      </c>
      <c r="J13" s="20">
        <v>5</v>
      </c>
      <c r="K13" s="20">
        <v>7</v>
      </c>
      <c r="L13" s="20">
        <v>5</v>
      </c>
      <c r="M13" s="20">
        <v>5</v>
      </c>
      <c r="N13" s="20">
        <v>3</v>
      </c>
      <c r="O13" s="20">
        <v>4</v>
      </c>
      <c r="P13" s="20">
        <v>8</v>
      </c>
      <c r="Q13" s="20">
        <v>8</v>
      </c>
      <c r="R13" s="18">
        <f t="shared" si="1"/>
        <v>45</v>
      </c>
      <c r="S13" s="21">
        <f t="shared" si="2"/>
        <v>72</v>
      </c>
    </row>
    <row r="14" spans="1:19" x14ac:dyDescent="0.25">
      <c r="A14" s="1">
        <v>13</v>
      </c>
      <c r="B14" s="9" t="str">
        <f>VLOOKUP(A14,'Tugas 1 PR'!$A$4:$C$21,2,0)</f>
        <v>IRFAN PRATAMA</v>
      </c>
      <c r="C14" s="9" t="str">
        <f>VLOOKUP(A14,'Tugas 1 PR'!$A$4:$C$21,3,0)</f>
        <v>L</v>
      </c>
      <c r="D14" s="18">
        <v>3</v>
      </c>
      <c r="E14" s="18">
        <v>7</v>
      </c>
      <c r="F14" s="18">
        <v>6</v>
      </c>
      <c r="G14" s="18">
        <v>6</v>
      </c>
      <c r="H14" s="18">
        <v>6</v>
      </c>
      <c r="I14" s="19">
        <f t="shared" si="0"/>
        <v>28</v>
      </c>
      <c r="J14" s="18">
        <v>5</v>
      </c>
      <c r="K14" s="20">
        <v>7</v>
      </c>
      <c r="L14" s="20">
        <v>5</v>
      </c>
      <c r="M14" s="20">
        <v>5</v>
      </c>
      <c r="N14" s="20">
        <v>5</v>
      </c>
      <c r="O14" s="20">
        <v>5</v>
      </c>
      <c r="P14" s="20">
        <v>7</v>
      </c>
      <c r="Q14" s="20">
        <v>6</v>
      </c>
      <c r="R14" s="18">
        <f t="shared" si="1"/>
        <v>45</v>
      </c>
      <c r="S14" s="21">
        <f t="shared" si="2"/>
        <v>73</v>
      </c>
    </row>
    <row r="15" spans="1:19" x14ac:dyDescent="0.25">
      <c r="A15" s="1">
        <v>14</v>
      </c>
      <c r="B15" s="9" t="str">
        <f>VLOOKUP(A15,'Tugas 1 PR'!$A$4:$C$21,2,0)</f>
        <v>MUHAMMAD CHAIRUL</v>
      </c>
      <c r="C15" s="9" t="str">
        <f>VLOOKUP(A15,'Tugas 1 PR'!$A$4:$C$21,3,0)</f>
        <v>L</v>
      </c>
      <c r="D15" s="18">
        <v>2</v>
      </c>
      <c r="E15" s="18">
        <v>4</v>
      </c>
      <c r="F15" s="18">
        <v>2</v>
      </c>
      <c r="G15" s="18">
        <v>2</v>
      </c>
      <c r="H15" s="18">
        <v>4</v>
      </c>
      <c r="I15" s="19">
        <f t="shared" si="0"/>
        <v>14</v>
      </c>
      <c r="J15" s="18">
        <v>5</v>
      </c>
      <c r="K15" s="18">
        <v>5</v>
      </c>
      <c r="L15" s="18">
        <v>7</v>
      </c>
      <c r="M15" s="18">
        <v>4</v>
      </c>
      <c r="N15" s="18">
        <v>2</v>
      </c>
      <c r="O15" s="18">
        <v>8</v>
      </c>
      <c r="P15" s="18">
        <v>2</v>
      </c>
      <c r="Q15" s="18">
        <v>2</v>
      </c>
      <c r="R15" s="18">
        <f t="shared" si="1"/>
        <v>35</v>
      </c>
      <c r="S15" s="21">
        <f t="shared" si="2"/>
        <v>49</v>
      </c>
    </row>
    <row r="16" spans="1:19" x14ac:dyDescent="0.25">
      <c r="A16" s="1">
        <v>15</v>
      </c>
      <c r="B16" s="9" t="str">
        <f>VLOOKUP(A16,'Tugas 1 PR'!$A$4:$C$21,2,0)</f>
        <v>MUHAMMAD ADITYA RIZKY</v>
      </c>
      <c r="C16" s="9" t="str">
        <f>VLOOKUP(A16,'Tugas 1 PR'!$A$4:$C$21,3,0)</f>
        <v>L</v>
      </c>
      <c r="D16" s="18">
        <v>9</v>
      </c>
      <c r="E16" s="18">
        <v>10</v>
      </c>
      <c r="F16" s="18">
        <v>7</v>
      </c>
      <c r="G16" s="18">
        <v>8</v>
      </c>
      <c r="H16" s="18">
        <v>6</v>
      </c>
      <c r="I16" s="19">
        <f t="shared" si="0"/>
        <v>40</v>
      </c>
      <c r="J16" s="22">
        <v>5</v>
      </c>
      <c r="K16" s="20">
        <v>7</v>
      </c>
      <c r="L16" s="20">
        <v>8</v>
      </c>
      <c r="M16" s="20">
        <v>8</v>
      </c>
      <c r="N16" s="20">
        <v>5</v>
      </c>
      <c r="O16" s="20">
        <v>10</v>
      </c>
      <c r="P16" s="20">
        <v>9</v>
      </c>
      <c r="Q16" s="20">
        <v>8</v>
      </c>
      <c r="R16" s="18">
        <f t="shared" si="1"/>
        <v>60</v>
      </c>
      <c r="S16" s="21">
        <f t="shared" si="2"/>
        <v>100</v>
      </c>
    </row>
    <row r="17" spans="1:19" x14ac:dyDescent="0.25">
      <c r="A17" s="1">
        <v>16</v>
      </c>
      <c r="B17" s="9" t="str">
        <f>VLOOKUP(A17,'Tugas 1 PR'!$A$4:$C$21,2,0)</f>
        <v>MUHAMMAD FARHAN</v>
      </c>
      <c r="C17" s="9" t="str">
        <f>VLOOKUP(A17,'Tugas 1 PR'!$A$4:$C$21,3,0)</f>
        <v>L</v>
      </c>
      <c r="D17" s="18">
        <v>6</v>
      </c>
      <c r="E17" s="18">
        <v>6</v>
      </c>
      <c r="F17" s="18">
        <v>1</v>
      </c>
      <c r="G17" s="18">
        <v>8</v>
      </c>
      <c r="H17" s="18">
        <v>6</v>
      </c>
      <c r="I17" s="19">
        <f t="shared" si="0"/>
        <v>27</v>
      </c>
      <c r="J17" s="22">
        <v>5</v>
      </c>
      <c r="K17" s="20">
        <v>4</v>
      </c>
      <c r="L17" s="20">
        <v>4</v>
      </c>
      <c r="M17" s="20">
        <v>4</v>
      </c>
      <c r="N17" s="20">
        <v>5</v>
      </c>
      <c r="O17" s="20">
        <v>5</v>
      </c>
      <c r="P17" s="20">
        <v>8</v>
      </c>
      <c r="Q17" s="20">
        <v>8</v>
      </c>
      <c r="R17" s="18">
        <f t="shared" si="1"/>
        <v>43</v>
      </c>
      <c r="S17" s="21">
        <f t="shared" si="2"/>
        <v>70</v>
      </c>
    </row>
    <row r="18" spans="1:19" x14ac:dyDescent="0.25">
      <c r="A18" s="1">
        <v>17</v>
      </c>
      <c r="B18" s="9" t="str">
        <f>VLOOKUP(A18,'Tugas 1 PR'!$A$4:$C$21,2,0)</f>
        <v>MUHAMMAD RIZKI</v>
      </c>
      <c r="C18" s="9" t="str">
        <f>VLOOKUP(A18,'Tugas 1 PR'!$A$4:$C$21,3,0)</f>
        <v>L</v>
      </c>
      <c r="D18" s="18">
        <v>5</v>
      </c>
      <c r="E18" s="18">
        <v>7</v>
      </c>
      <c r="F18" s="18">
        <v>6</v>
      </c>
      <c r="G18" s="18">
        <v>8</v>
      </c>
      <c r="H18" s="18">
        <v>5</v>
      </c>
      <c r="I18" s="19">
        <f t="shared" si="0"/>
        <v>31</v>
      </c>
      <c r="J18" s="20">
        <v>5</v>
      </c>
      <c r="K18" s="20">
        <v>7</v>
      </c>
      <c r="L18" s="20">
        <v>3</v>
      </c>
      <c r="M18" s="20">
        <v>3</v>
      </c>
      <c r="N18" s="20">
        <v>3</v>
      </c>
      <c r="O18" s="20">
        <v>4</v>
      </c>
      <c r="P18" s="20">
        <v>7</v>
      </c>
      <c r="Q18" s="20">
        <v>8</v>
      </c>
      <c r="R18" s="18">
        <f t="shared" si="1"/>
        <v>40</v>
      </c>
      <c r="S18" s="21">
        <f t="shared" si="2"/>
        <v>71</v>
      </c>
    </row>
    <row r="19" spans="1:19" x14ac:dyDescent="0.25">
      <c r="A19" s="1">
        <v>18</v>
      </c>
      <c r="B19" s="9" t="str">
        <f>VLOOKUP(A19,'Tugas 1 PR'!$A$4:$C$21,2,0)</f>
        <v>NADYA</v>
      </c>
      <c r="C19" s="9" t="str">
        <f>VLOOKUP(A19,'Tugas 1 PR'!$A$4:$C$21,3,0)</f>
        <v>P</v>
      </c>
      <c r="D19" s="18">
        <v>0</v>
      </c>
      <c r="E19" s="18">
        <v>8</v>
      </c>
      <c r="F19" s="18">
        <v>8</v>
      </c>
      <c r="G19" s="18">
        <v>8</v>
      </c>
      <c r="H19" s="18">
        <v>9</v>
      </c>
      <c r="I19" s="19">
        <f t="shared" si="0"/>
        <v>33</v>
      </c>
      <c r="J19" s="20">
        <v>6</v>
      </c>
      <c r="K19" s="20">
        <v>4</v>
      </c>
      <c r="L19" s="20">
        <v>5</v>
      </c>
      <c r="M19" s="20">
        <v>5</v>
      </c>
      <c r="N19" s="20">
        <v>5</v>
      </c>
      <c r="O19" s="20">
        <v>5</v>
      </c>
      <c r="P19" s="20">
        <v>7</v>
      </c>
      <c r="Q19" s="20">
        <v>10</v>
      </c>
      <c r="R19" s="18">
        <f t="shared" si="1"/>
        <v>47</v>
      </c>
      <c r="S19" s="21">
        <f t="shared" si="2"/>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workbookViewId="0">
      <selection activeCell="G4" sqref="G4"/>
    </sheetView>
  </sheetViews>
  <sheetFormatPr defaultRowHeight="15" x14ac:dyDescent="0.25"/>
  <cols>
    <col min="2" max="2" width="22.5" bestFit="1" customWidth="1"/>
    <col min="3" max="3" width="13.375" bestFit="1" customWidth="1"/>
    <col min="5" max="5" width="11.75" bestFit="1" customWidth="1"/>
    <col min="6" max="6" width="10.75" bestFit="1" customWidth="1"/>
  </cols>
  <sheetData>
    <row r="1" spans="1:6" x14ac:dyDescent="0.25">
      <c r="A1" s="50" t="s">
        <v>91</v>
      </c>
      <c r="B1" s="50"/>
      <c r="C1" s="50"/>
      <c r="D1" s="50"/>
      <c r="E1" s="50"/>
      <c r="F1" s="50"/>
    </row>
    <row r="3" spans="1:6" x14ac:dyDescent="0.25">
      <c r="A3" t="s">
        <v>89</v>
      </c>
      <c r="B3" t="s">
        <v>0</v>
      </c>
      <c r="C3" t="s">
        <v>90</v>
      </c>
      <c r="D3" t="s">
        <v>92</v>
      </c>
      <c r="E3" t="s">
        <v>93</v>
      </c>
      <c r="F3" t="s">
        <v>94</v>
      </c>
    </row>
    <row r="4" spans="1:6" x14ac:dyDescent="0.25">
      <c r="A4" s="38">
        <v>1</v>
      </c>
      <c r="B4" t="str">
        <f>VLOOKUP(A4,'Tugas 1 PR'!$A$4:$C$21,2,0)</f>
        <v>ABDUL AZIZ</v>
      </c>
      <c r="C4">
        <f>SUM('Tugas 1 PR'!R4*40%+'Tugas 2 PR'!S2*60%)</f>
        <v>65.8</v>
      </c>
      <c r="D4" t="str">
        <f>IF(C4&gt;=80,"A",IF(C4&gt;=70,"B",IF(C4&gt;=60,"C",IF(C4&lt;=50,"D"))))</f>
        <v>C</v>
      </c>
      <c r="E4" t="str">
        <f>IF(C4&gt;80,"Teladan","Tidak Teladan")</f>
        <v>Tidak Teladan</v>
      </c>
      <c r="F4" t="str">
        <f>IF(C4&gt;50,"LULUS","TIDAK LULUS")</f>
        <v>LULUS</v>
      </c>
    </row>
    <row r="5" spans="1:6" x14ac:dyDescent="0.25">
      <c r="A5" s="38">
        <v>2</v>
      </c>
      <c r="B5" t="str">
        <f>VLOOKUP(A5,'Tugas 1 PR'!$A$4:$C$21,2,0)</f>
        <v>ACHDA SYAKILA</v>
      </c>
      <c r="C5">
        <f>SUM('Tugas 1 PR'!R5*40%+'Tugas 2 PR'!S3*60%)</f>
        <v>82.6</v>
      </c>
      <c r="D5" t="str">
        <f t="shared" ref="D5:D21" si="0">IF(C5&gt;=80,"A",IF(C5&gt;=70,"B",IF(C5&gt;=60,"C",IF(C5&lt;=50,"D"))))</f>
        <v>A</v>
      </c>
      <c r="E5" t="str">
        <f t="shared" ref="E5:E21" si="1">IF(C5&gt;80,"Teladan","Tidak Teladan")</f>
        <v>Teladan</v>
      </c>
      <c r="F5" t="str">
        <f t="shared" ref="F5:F21" si="2">IF(C5&gt;50,"LULUS","TIDAK LULUS")</f>
        <v>LULUS</v>
      </c>
    </row>
    <row r="6" spans="1:6" x14ac:dyDescent="0.25">
      <c r="A6" s="38">
        <v>3</v>
      </c>
      <c r="B6" t="str">
        <f>VLOOKUP(A6,'Tugas 1 PR'!$A$4:$C$21,2,0)</f>
        <v>ALDO PRATAMA</v>
      </c>
      <c r="C6">
        <f>SUM('Tugas 1 PR'!R6*40%+'Tugas 2 PR'!S4*60%)</f>
        <v>66.400000000000006</v>
      </c>
      <c r="D6" t="str">
        <f t="shared" si="0"/>
        <v>C</v>
      </c>
      <c r="E6" t="str">
        <f t="shared" si="1"/>
        <v>Tidak Teladan</v>
      </c>
      <c r="F6" t="str">
        <f t="shared" si="2"/>
        <v>LULUS</v>
      </c>
    </row>
    <row r="7" spans="1:6" x14ac:dyDescent="0.25">
      <c r="A7" s="38">
        <v>4</v>
      </c>
      <c r="B7" t="str">
        <f>VLOOKUP(A7,'Tugas 1 PR'!$A$4:$C$21,2,0)</f>
        <v>ALFIN GUNAWAN</v>
      </c>
      <c r="C7">
        <f>SUM('Tugas 1 PR'!R7*40%+'Tugas 2 PR'!S5*60%)</f>
        <v>78</v>
      </c>
      <c r="D7" t="str">
        <f t="shared" si="0"/>
        <v>B</v>
      </c>
      <c r="E7" t="str">
        <f t="shared" si="1"/>
        <v>Tidak Teladan</v>
      </c>
      <c r="F7" t="str">
        <f t="shared" si="2"/>
        <v>LULUS</v>
      </c>
    </row>
    <row r="8" spans="1:6" x14ac:dyDescent="0.25">
      <c r="A8" s="38">
        <v>5</v>
      </c>
      <c r="B8" t="str">
        <f>VLOOKUP(A8,'Tugas 1 PR'!$A$4:$C$21,2,0)</f>
        <v>ARIK FEBYAN</v>
      </c>
      <c r="C8">
        <f>SUM('Tugas 1 PR'!R8*40%+'Tugas 2 PR'!S6*60%)</f>
        <v>71.8</v>
      </c>
      <c r="D8" t="str">
        <f t="shared" si="0"/>
        <v>B</v>
      </c>
      <c r="E8" t="str">
        <f t="shared" si="1"/>
        <v>Tidak Teladan</v>
      </c>
      <c r="F8" t="str">
        <f t="shared" si="2"/>
        <v>LULUS</v>
      </c>
    </row>
    <row r="9" spans="1:6" x14ac:dyDescent="0.25">
      <c r="A9" s="38">
        <v>6</v>
      </c>
      <c r="B9" t="str">
        <f>VLOOKUP(A9,'Tugas 1 PR'!$A$4:$C$21,2,0)</f>
        <v>DENNY WAHYUDI</v>
      </c>
      <c r="C9">
        <f>SUM('Tugas 1 PR'!R9*40%+'Tugas 2 PR'!S7*60%)</f>
        <v>67</v>
      </c>
      <c r="D9" t="str">
        <f t="shared" si="0"/>
        <v>C</v>
      </c>
      <c r="E9" t="str">
        <f t="shared" si="1"/>
        <v>Tidak Teladan</v>
      </c>
      <c r="F9" t="str">
        <f t="shared" si="2"/>
        <v>LULUS</v>
      </c>
    </row>
    <row r="10" spans="1:6" x14ac:dyDescent="0.25">
      <c r="A10" s="38">
        <v>7</v>
      </c>
      <c r="B10" t="str">
        <f>VLOOKUP(A10,'Tugas 1 PR'!$A$4:$C$21,2,0)</f>
        <v>DITA FEBRIANTI</v>
      </c>
      <c r="C10">
        <f>SUM('Tugas 1 PR'!R10*40%+'Tugas 2 PR'!S8*60%)</f>
        <v>74</v>
      </c>
      <c r="D10" t="str">
        <f t="shared" si="0"/>
        <v>B</v>
      </c>
      <c r="E10" t="str">
        <f t="shared" si="1"/>
        <v>Tidak Teladan</v>
      </c>
      <c r="F10" t="str">
        <f t="shared" si="2"/>
        <v>LULUS</v>
      </c>
    </row>
    <row r="11" spans="1:6" x14ac:dyDescent="0.25">
      <c r="A11" s="38">
        <v>8</v>
      </c>
      <c r="B11" t="str">
        <f>VLOOKUP(A11,'Tugas 1 PR'!$A$4:$C$21,2,0)</f>
        <v>DWI LULU</v>
      </c>
      <c r="C11">
        <f>SUM('Tugas 1 PR'!R11*40%+'Tugas 2 PR'!S9*60%)</f>
        <v>72.800000000000011</v>
      </c>
      <c r="D11" t="str">
        <f t="shared" si="0"/>
        <v>B</v>
      </c>
      <c r="E11" t="str">
        <f t="shared" si="1"/>
        <v>Tidak Teladan</v>
      </c>
      <c r="F11" t="str">
        <f t="shared" si="2"/>
        <v>LULUS</v>
      </c>
    </row>
    <row r="12" spans="1:6" x14ac:dyDescent="0.25">
      <c r="A12" s="38">
        <v>9</v>
      </c>
      <c r="B12" t="str">
        <f>VLOOKUP(A12,'Tugas 1 PR'!$A$4:$C$21,2,0)</f>
        <v>ELVAN PERDANA</v>
      </c>
      <c r="C12">
        <f>SUM('Tugas 1 PR'!R12*40%+'Tugas 2 PR'!S10*60%)</f>
        <v>81</v>
      </c>
      <c r="D12" t="str">
        <f t="shared" si="0"/>
        <v>A</v>
      </c>
      <c r="E12" t="str">
        <f t="shared" si="1"/>
        <v>Teladan</v>
      </c>
      <c r="F12" t="str">
        <f t="shared" si="2"/>
        <v>LULUS</v>
      </c>
    </row>
    <row r="13" spans="1:6" x14ac:dyDescent="0.25">
      <c r="A13" s="38">
        <v>10</v>
      </c>
      <c r="B13" t="str">
        <f>VLOOKUP(A13,'Tugas 1 PR'!$A$4:$C$21,2,0)</f>
        <v>FAHRUL BURNAMA</v>
      </c>
      <c r="C13">
        <f>SUM('Tugas 1 PR'!R13*40%+'Tugas 2 PR'!S11*60%)</f>
        <v>76.400000000000006</v>
      </c>
      <c r="D13" t="str">
        <f t="shared" si="0"/>
        <v>B</v>
      </c>
      <c r="E13" t="str">
        <f t="shared" si="1"/>
        <v>Tidak Teladan</v>
      </c>
      <c r="F13" t="str">
        <f t="shared" si="2"/>
        <v>LULUS</v>
      </c>
    </row>
    <row r="14" spans="1:6" x14ac:dyDescent="0.25">
      <c r="A14" s="38">
        <v>11</v>
      </c>
      <c r="B14" t="str">
        <f>VLOOKUP(A14,'Tugas 1 PR'!$A$4:$C$21,2,0)</f>
        <v>FEBYAN ALFAREZA</v>
      </c>
      <c r="C14">
        <f>SUM('Tugas 1 PR'!R14*40%+'Tugas 2 PR'!S12*60%)</f>
        <v>77.199999999999989</v>
      </c>
      <c r="D14" t="str">
        <f t="shared" si="0"/>
        <v>B</v>
      </c>
      <c r="E14" t="str">
        <f t="shared" si="1"/>
        <v>Tidak Teladan</v>
      </c>
      <c r="F14" t="str">
        <f t="shared" si="2"/>
        <v>LULUS</v>
      </c>
    </row>
    <row r="15" spans="1:6" x14ac:dyDescent="0.25">
      <c r="A15" s="38">
        <v>12</v>
      </c>
      <c r="B15" t="str">
        <f>VLOOKUP(A15,'Tugas 1 PR'!$A$4:$C$21,2,0)</f>
        <v>GILANG SURYA</v>
      </c>
      <c r="C15">
        <f>SUM('Tugas 1 PR'!R15*40%+'Tugas 2 PR'!S13*60%)</f>
        <v>74.400000000000006</v>
      </c>
      <c r="D15" t="str">
        <f t="shared" si="0"/>
        <v>B</v>
      </c>
      <c r="E15" t="str">
        <f t="shared" si="1"/>
        <v>Tidak Teladan</v>
      </c>
      <c r="F15" t="str">
        <f t="shared" si="2"/>
        <v>LULUS</v>
      </c>
    </row>
    <row r="16" spans="1:6" x14ac:dyDescent="0.25">
      <c r="A16" s="38">
        <v>13</v>
      </c>
      <c r="B16" t="str">
        <f>VLOOKUP(A16,'Tugas 1 PR'!$A$4:$C$21,2,0)</f>
        <v>IRFAN PRATAMA</v>
      </c>
      <c r="C16">
        <f>SUM('Tugas 1 PR'!R16*40%+'Tugas 2 PR'!S14*60%)</f>
        <v>71.400000000000006</v>
      </c>
      <c r="D16" t="str">
        <f t="shared" si="0"/>
        <v>B</v>
      </c>
      <c r="E16" t="str">
        <f t="shared" si="1"/>
        <v>Tidak Teladan</v>
      </c>
      <c r="F16" t="str">
        <f t="shared" si="2"/>
        <v>LULUS</v>
      </c>
    </row>
    <row r="17" spans="1:6" x14ac:dyDescent="0.25">
      <c r="A17" s="38">
        <v>14</v>
      </c>
      <c r="B17" t="str">
        <f>VLOOKUP(A17,'Tugas 1 PR'!$A$4:$C$21,2,0)</f>
        <v>MUHAMMAD CHAIRUL</v>
      </c>
      <c r="C17">
        <f>SUM('Tugas 1 PR'!R17*40%+'Tugas 2 PR'!S15*60%)</f>
        <v>43</v>
      </c>
      <c r="D17" t="str">
        <f t="shared" si="0"/>
        <v>D</v>
      </c>
      <c r="E17" t="str">
        <f t="shared" si="1"/>
        <v>Tidak Teladan</v>
      </c>
      <c r="F17" t="str">
        <f t="shared" si="2"/>
        <v>TIDAK LULUS</v>
      </c>
    </row>
    <row r="18" spans="1:6" x14ac:dyDescent="0.25">
      <c r="A18" s="38">
        <v>15</v>
      </c>
      <c r="B18" t="str">
        <f>VLOOKUP(A18,'Tugas 1 PR'!$A$4:$C$21,2,0)</f>
        <v>MUHAMMAD ADITYA RIZKY</v>
      </c>
      <c r="C18">
        <f>SUM('Tugas 1 PR'!R18*40%+'Tugas 2 PR'!S16*60%)</f>
        <v>91.2</v>
      </c>
      <c r="D18" t="str">
        <f t="shared" si="0"/>
        <v>A</v>
      </c>
      <c r="E18" t="str">
        <f t="shared" si="1"/>
        <v>Teladan</v>
      </c>
      <c r="F18" t="str">
        <f t="shared" si="2"/>
        <v>LULUS</v>
      </c>
    </row>
    <row r="19" spans="1:6" x14ac:dyDescent="0.25">
      <c r="A19" s="38">
        <v>16</v>
      </c>
      <c r="B19" t="str">
        <f>VLOOKUP(A19,'Tugas 1 PR'!$A$4:$C$21,2,0)</f>
        <v>MUHAMMAD FARHAN</v>
      </c>
      <c r="C19">
        <f>SUM('Tugas 1 PR'!R19*40%+'Tugas 2 PR'!S17*60%)</f>
        <v>75.599999999999994</v>
      </c>
      <c r="D19" t="str">
        <f t="shared" si="0"/>
        <v>B</v>
      </c>
      <c r="E19" t="str">
        <f t="shared" si="1"/>
        <v>Tidak Teladan</v>
      </c>
      <c r="F19" t="str">
        <f t="shared" si="2"/>
        <v>LULUS</v>
      </c>
    </row>
    <row r="20" spans="1:6" x14ac:dyDescent="0.25">
      <c r="A20" s="38">
        <v>17</v>
      </c>
      <c r="B20" t="str">
        <f>VLOOKUP(A20,'Tugas 1 PR'!$A$4:$C$21,2,0)</f>
        <v>MUHAMMAD RIZKI</v>
      </c>
      <c r="C20">
        <f>SUM('Tugas 1 PR'!R20*40%+'Tugas 2 PR'!S18*60%)</f>
        <v>69</v>
      </c>
      <c r="D20" t="str">
        <f t="shared" si="0"/>
        <v>C</v>
      </c>
      <c r="E20" t="str">
        <f t="shared" si="1"/>
        <v>Tidak Teladan</v>
      </c>
      <c r="F20" t="str">
        <f t="shared" si="2"/>
        <v>LULUS</v>
      </c>
    </row>
    <row r="21" spans="1:6" x14ac:dyDescent="0.25">
      <c r="A21" s="38">
        <v>18</v>
      </c>
      <c r="B21" t="str">
        <f>VLOOKUP(A21,'Tugas 1 PR'!$A$4:$C$21,2,0)</f>
        <v>NADYA</v>
      </c>
      <c r="C21">
        <f>SUM('Tugas 1 PR'!R21*40%+'Tugas 2 PR'!S19*60%)</f>
        <v>80.800000000000011</v>
      </c>
      <c r="D21" t="str">
        <f t="shared" si="0"/>
        <v>A</v>
      </c>
      <c r="E21" t="str">
        <f t="shared" si="1"/>
        <v>Teladan</v>
      </c>
      <c r="F21" t="str">
        <f t="shared" si="2"/>
        <v>LULUS</v>
      </c>
    </row>
  </sheetData>
  <mergeCells count="1">
    <mergeCell ref="A1:F1"/>
  </mergeCells>
  <conditionalFormatting sqref="C4:C21">
    <cfRule type="top10" dxfId="0" priority="1" rank="1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Tugas1</vt:lpstr>
      <vt:lpstr>Tugas2</vt:lpstr>
      <vt:lpstr>Sheet1</vt:lpstr>
      <vt:lpstr>Tugas 1 PR</vt:lpstr>
      <vt:lpstr>Tugas 2 PR</vt:lpstr>
      <vt:lpstr>NILAI AKHIR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Adit</cp:lastModifiedBy>
  <dcterms:created xsi:type="dcterms:W3CDTF">2016-09-06T05:14:38Z</dcterms:created>
  <dcterms:modified xsi:type="dcterms:W3CDTF">2016-09-06T14:04:22Z</dcterms:modified>
</cp:coreProperties>
</file>